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anderstichele\Downloads\"/>
    </mc:Choice>
  </mc:AlternateContent>
  <xr:revisionPtr revIDLastSave="0" documentId="13_ncr:1_{D8A288AB-4B9E-4993-A19F-59567759D599}" xr6:coauthVersionLast="47" xr6:coauthVersionMax="47" xr10:uidLastSave="{00000000-0000-0000-0000-000000000000}"/>
  <bookViews>
    <workbookView xWindow="-108" yWindow="-108" windowWidth="23256" windowHeight="12456" tabRatio="826" firstSheet="1" activeTab="4" xr2:uid="{00000000-000D-0000-FFFF-FFFF00000000}"/>
  </bookViews>
  <sheets>
    <sheet name="POIDS CRITERES" sheetId="10" r:id="rId1"/>
    <sheet name="Distribution des points" sheetId="2" r:id="rId2"/>
    <sheet name="Levels" sheetId="13" r:id="rId3"/>
    <sheet name="TEST 1 position" sheetId="11" r:id="rId4"/>
    <sheet name="Overview position for testing" sheetId="12" r:id="rId5"/>
    <sheet name="Overview critere" sheetId="6" r:id="rId6"/>
    <sheet name="Competences" sheetId="7" r:id="rId7"/>
    <sheet name="Responsabilité" sheetId="8" r:id="rId8"/>
    <sheet name="Contrainte" sheetId="9" r:id="rId9"/>
  </sheets>
  <definedNames>
    <definedName name="_xlnm._FilterDatabase" localSheetId="4" hidden="1">'Overview position for testing'!$A$5:$AF$5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7" i="12" l="1"/>
  <c r="AF8" i="12"/>
  <c r="AF9" i="12"/>
  <c r="AF10" i="12"/>
  <c r="AF11" i="12"/>
  <c r="AF12" i="12"/>
  <c r="AF13" i="12"/>
  <c r="AF14" i="12"/>
  <c r="AF15" i="12"/>
  <c r="AF16" i="12"/>
  <c r="AF17" i="12"/>
  <c r="AF18" i="12"/>
  <c r="AF19" i="12"/>
  <c r="AF20" i="12"/>
  <c r="AF21" i="12"/>
  <c r="AF22" i="12"/>
  <c r="AF23" i="12"/>
  <c r="AF24" i="12"/>
  <c r="AF25" i="12"/>
  <c r="AF26" i="12"/>
  <c r="AF27" i="12"/>
  <c r="AF28" i="12"/>
  <c r="AF29" i="12"/>
  <c r="AF30" i="12"/>
  <c r="AF31" i="12"/>
  <c r="AF32" i="12"/>
  <c r="AF33" i="12"/>
  <c r="AF34" i="12"/>
  <c r="AF6" i="12"/>
  <c r="G13" i="11"/>
  <c r="F2" i="13"/>
  <c r="A3" i="13"/>
  <c r="B3" i="13" s="1"/>
  <c r="A4" i="13" s="1"/>
  <c r="B4" i="13" s="1"/>
  <c r="A5" i="13" s="1"/>
  <c r="B5" i="13" s="1"/>
  <c r="A6" i="13" s="1"/>
  <c r="B6" i="13" s="1"/>
  <c r="A7" i="13" s="1"/>
  <c r="B7" i="13" s="1"/>
  <c r="A8" i="13" s="1"/>
  <c r="B8" i="13" s="1"/>
  <c r="A9" i="13" s="1"/>
  <c r="B9" i="13" s="1"/>
  <c r="A10" i="13" s="1"/>
  <c r="B10" i="13" s="1"/>
  <c r="A11" i="13" s="1"/>
  <c r="B11" i="13" s="1"/>
  <c r="A12" i="13" s="1"/>
  <c r="B12" i="13" s="1"/>
  <c r="A13" i="13" s="1"/>
  <c r="B13" i="13" s="1"/>
  <c r="A14" i="13" s="1"/>
  <c r="B14" i="13" s="1"/>
  <c r="A15" i="13" s="1"/>
  <c r="B15" i="13" s="1"/>
  <c r="A16" i="13" s="1"/>
  <c r="B16" i="13" s="1"/>
  <c r="A17" i="13" s="1"/>
  <c r="B17" i="13" s="1"/>
  <c r="A18" i="13" s="1"/>
  <c r="B18" i="13" s="1"/>
  <c r="A19" i="13" s="1"/>
  <c r="B19" i="13" s="1"/>
  <c r="A20" i="13" s="1"/>
  <c r="B20" i="13" s="1"/>
  <c r="A21" i="13" s="1"/>
  <c r="B21" i="13" s="1"/>
  <c r="P2" i="2"/>
  <c r="K17" i="2"/>
  <c r="L17" i="2" s="1"/>
  <c r="K18" i="2" s="1"/>
  <c r="L18" i="2" s="1"/>
  <c r="K19" i="2" s="1"/>
  <c r="L19" i="2" s="1"/>
  <c r="K20" i="2" s="1"/>
  <c r="L20" i="2" s="1"/>
  <c r="K21" i="2" s="1"/>
  <c r="L21" i="2" s="1"/>
  <c r="K3" i="2"/>
  <c r="L3" i="2" s="1"/>
  <c r="K4" i="2" s="1"/>
  <c r="L7" i="12"/>
  <c r="M7" i="12"/>
  <c r="N7" i="12"/>
  <c r="W7" i="12" s="1"/>
  <c r="O7" i="12"/>
  <c r="P7" i="12"/>
  <c r="Q7" i="12"/>
  <c r="R7" i="12"/>
  <c r="AA7" i="12" s="1"/>
  <c r="S7" i="12"/>
  <c r="AB7" i="12" s="1"/>
  <c r="U7" i="12"/>
  <c r="V7" i="12"/>
  <c r="X7" i="12"/>
  <c r="Y7" i="12"/>
  <c r="Z7" i="12"/>
  <c r="L8" i="12"/>
  <c r="M8" i="12"/>
  <c r="N8" i="12"/>
  <c r="W8" i="12" s="1"/>
  <c r="O8" i="12"/>
  <c r="P8" i="12"/>
  <c r="Q8" i="12"/>
  <c r="R8" i="12"/>
  <c r="AA8" i="12" s="1"/>
  <c r="S8" i="12"/>
  <c r="AB8" i="12" s="1"/>
  <c r="U8" i="12"/>
  <c r="V8" i="12"/>
  <c r="X8" i="12"/>
  <c r="Y8" i="12"/>
  <c r="Z8" i="12"/>
  <c r="L9" i="12"/>
  <c r="M9" i="12"/>
  <c r="N9" i="12"/>
  <c r="W9" i="12" s="1"/>
  <c r="O9" i="12"/>
  <c r="P9" i="12"/>
  <c r="Y9" i="12" s="1"/>
  <c r="Q9" i="12"/>
  <c r="Z9" i="12" s="1"/>
  <c r="R9" i="12"/>
  <c r="AA9" i="12" s="1"/>
  <c r="S9" i="12"/>
  <c r="AB9" i="12" s="1"/>
  <c r="U9" i="12"/>
  <c r="V9" i="12"/>
  <c r="X9" i="12"/>
  <c r="L10" i="12"/>
  <c r="U10" i="12" s="1"/>
  <c r="M10" i="12"/>
  <c r="N10" i="12"/>
  <c r="O10" i="12"/>
  <c r="X10" i="12" s="1"/>
  <c r="P10" i="12"/>
  <c r="Q10" i="12"/>
  <c r="Z10" i="12" s="1"/>
  <c r="R10" i="12"/>
  <c r="AA10" i="12" s="1"/>
  <c r="S10" i="12"/>
  <c r="AB10" i="12" s="1"/>
  <c r="V10" i="12"/>
  <c r="W10" i="12"/>
  <c r="Y10" i="12"/>
  <c r="L11" i="12"/>
  <c r="U11" i="12" s="1"/>
  <c r="M11" i="12"/>
  <c r="V11" i="12" s="1"/>
  <c r="N11" i="12"/>
  <c r="W11" i="12" s="1"/>
  <c r="O11" i="12"/>
  <c r="X11" i="12" s="1"/>
  <c r="P11" i="12"/>
  <c r="Y11" i="12" s="1"/>
  <c r="Q11" i="12"/>
  <c r="R11" i="12"/>
  <c r="S11" i="12"/>
  <c r="AB11" i="12" s="1"/>
  <c r="Z11" i="12"/>
  <c r="AA11" i="12"/>
  <c r="L12" i="12"/>
  <c r="M12" i="12"/>
  <c r="V12" i="12" s="1"/>
  <c r="N12" i="12"/>
  <c r="W12" i="12" s="1"/>
  <c r="O12" i="12"/>
  <c r="P12" i="12"/>
  <c r="Y12" i="12" s="1"/>
  <c r="Q12" i="12"/>
  <c r="Z12" i="12" s="1"/>
  <c r="R12" i="12"/>
  <c r="S12" i="12"/>
  <c r="U12" i="12"/>
  <c r="X12" i="12"/>
  <c r="AA12" i="12"/>
  <c r="AB12" i="12"/>
  <c r="L13" i="12"/>
  <c r="U13" i="12" s="1"/>
  <c r="M13" i="12"/>
  <c r="V13" i="12" s="1"/>
  <c r="N13" i="12"/>
  <c r="W13" i="12" s="1"/>
  <c r="O13" i="12"/>
  <c r="X13" i="12" s="1"/>
  <c r="P13" i="12"/>
  <c r="Q13" i="12"/>
  <c r="Z13" i="12" s="1"/>
  <c r="R13" i="12"/>
  <c r="AA13" i="12" s="1"/>
  <c r="S13" i="12"/>
  <c r="Y13" i="12"/>
  <c r="AB13" i="12"/>
  <c r="L14" i="12"/>
  <c r="M14" i="12"/>
  <c r="N14" i="12"/>
  <c r="O14" i="12"/>
  <c r="P14" i="12"/>
  <c r="Y14" i="12" s="1"/>
  <c r="Q14" i="12"/>
  <c r="R14" i="12"/>
  <c r="S14" i="12"/>
  <c r="AB14" i="12" s="1"/>
  <c r="U14" i="12"/>
  <c r="V14" i="12"/>
  <c r="W14" i="12"/>
  <c r="X14" i="12"/>
  <c r="Z14" i="12"/>
  <c r="AA14" i="12"/>
  <c r="L15" i="12"/>
  <c r="U15" i="12" s="1"/>
  <c r="M15" i="12"/>
  <c r="N15" i="12"/>
  <c r="O15" i="12"/>
  <c r="P15" i="12"/>
  <c r="Y15" i="12" s="1"/>
  <c r="Q15" i="12"/>
  <c r="Z15" i="12" s="1"/>
  <c r="R15" i="12"/>
  <c r="AA15" i="12" s="1"/>
  <c r="S15" i="12"/>
  <c r="AB15" i="12" s="1"/>
  <c r="V15" i="12"/>
  <c r="W15" i="12"/>
  <c r="X15" i="12"/>
  <c r="L16" i="12"/>
  <c r="M16" i="12"/>
  <c r="N16" i="12"/>
  <c r="O16" i="12"/>
  <c r="P16" i="12"/>
  <c r="Q16" i="12"/>
  <c r="Z16" i="12" s="1"/>
  <c r="R16" i="12"/>
  <c r="AA16" i="12" s="1"/>
  <c r="S16" i="12"/>
  <c r="U16" i="12"/>
  <c r="V16" i="12"/>
  <c r="W16" i="12"/>
  <c r="X16" i="12"/>
  <c r="Y16" i="12"/>
  <c r="AB16" i="12"/>
  <c r="L17" i="12"/>
  <c r="M17" i="12"/>
  <c r="N17" i="12"/>
  <c r="W17" i="12" s="1"/>
  <c r="O17" i="12"/>
  <c r="P17" i="12"/>
  <c r="Y17" i="12" s="1"/>
  <c r="Q17" i="12"/>
  <c r="Z17" i="12" s="1"/>
  <c r="R17" i="12"/>
  <c r="AA17" i="12" s="1"/>
  <c r="S17" i="12"/>
  <c r="AB17" i="12" s="1"/>
  <c r="U17" i="12"/>
  <c r="V17" i="12"/>
  <c r="X17" i="12"/>
  <c r="L18" i="12"/>
  <c r="U18" i="12" s="1"/>
  <c r="M18" i="12"/>
  <c r="N18" i="12"/>
  <c r="O18" i="12"/>
  <c r="X18" i="12" s="1"/>
  <c r="P18" i="12"/>
  <c r="Q18" i="12"/>
  <c r="R18" i="12"/>
  <c r="AA18" i="12" s="1"/>
  <c r="S18" i="12"/>
  <c r="AB18" i="12" s="1"/>
  <c r="V18" i="12"/>
  <c r="W18" i="12"/>
  <c r="Y18" i="12"/>
  <c r="Z18" i="12"/>
  <c r="L19" i="12"/>
  <c r="U19" i="12" s="1"/>
  <c r="M19" i="12"/>
  <c r="V19" i="12" s="1"/>
  <c r="N19" i="12"/>
  <c r="W19" i="12" s="1"/>
  <c r="O19" i="12"/>
  <c r="X19" i="12" s="1"/>
  <c r="P19" i="12"/>
  <c r="Y19" i="12" s="1"/>
  <c r="Q19" i="12"/>
  <c r="R19" i="12"/>
  <c r="S19" i="12"/>
  <c r="AB19" i="12" s="1"/>
  <c r="Z19" i="12"/>
  <c r="AA19" i="12"/>
  <c r="L20" i="12"/>
  <c r="M20" i="12"/>
  <c r="V20" i="12" s="1"/>
  <c r="N20" i="12"/>
  <c r="W20" i="12" s="1"/>
  <c r="O20" i="12"/>
  <c r="P20" i="12"/>
  <c r="Y20" i="12" s="1"/>
  <c r="Q20" i="12"/>
  <c r="Z20" i="12" s="1"/>
  <c r="R20" i="12"/>
  <c r="S20" i="12"/>
  <c r="U20" i="12"/>
  <c r="X20" i="12"/>
  <c r="AA20" i="12"/>
  <c r="AB20" i="12"/>
  <c r="L21" i="12"/>
  <c r="U21" i="12" s="1"/>
  <c r="M21" i="12"/>
  <c r="V21" i="12" s="1"/>
  <c r="N21" i="12"/>
  <c r="W21" i="12" s="1"/>
  <c r="O21" i="12"/>
  <c r="X21" i="12" s="1"/>
  <c r="P21" i="12"/>
  <c r="Q21" i="12"/>
  <c r="Z21" i="12" s="1"/>
  <c r="R21" i="12"/>
  <c r="AA21" i="12" s="1"/>
  <c r="S21" i="12"/>
  <c r="Y21" i="12"/>
  <c r="AB21" i="12"/>
  <c r="L22" i="12"/>
  <c r="M22" i="12"/>
  <c r="N22" i="12"/>
  <c r="O22" i="12"/>
  <c r="X22" i="12" s="1"/>
  <c r="P22" i="12"/>
  <c r="Y22" i="12" s="1"/>
  <c r="Q22" i="12"/>
  <c r="R22" i="12"/>
  <c r="S22" i="12"/>
  <c r="AB22" i="12" s="1"/>
  <c r="U22" i="12"/>
  <c r="V22" i="12"/>
  <c r="W22" i="12"/>
  <c r="Z22" i="12"/>
  <c r="AA22" i="12"/>
  <c r="L23" i="12"/>
  <c r="U23" i="12" s="1"/>
  <c r="M23" i="12"/>
  <c r="N23" i="12"/>
  <c r="O23" i="12"/>
  <c r="P23" i="12"/>
  <c r="Y23" i="12" s="1"/>
  <c r="Q23" i="12"/>
  <c r="Z23" i="12" s="1"/>
  <c r="R23" i="12"/>
  <c r="AA23" i="12" s="1"/>
  <c r="S23" i="12"/>
  <c r="AB23" i="12" s="1"/>
  <c r="V23" i="12"/>
  <c r="W23" i="12"/>
  <c r="X23" i="12"/>
  <c r="L24" i="12"/>
  <c r="M24" i="12"/>
  <c r="V24" i="12" s="1"/>
  <c r="N24" i="12"/>
  <c r="O24" i="12"/>
  <c r="P24" i="12"/>
  <c r="Q24" i="12"/>
  <c r="Z24" i="12" s="1"/>
  <c r="R24" i="12"/>
  <c r="AA24" i="12" s="1"/>
  <c r="S24" i="12"/>
  <c r="U24" i="12"/>
  <c r="W24" i="12"/>
  <c r="X24" i="12"/>
  <c r="Y24" i="12"/>
  <c r="AB24" i="12"/>
  <c r="L25" i="12"/>
  <c r="M25" i="12"/>
  <c r="N25" i="12"/>
  <c r="W25" i="12" s="1"/>
  <c r="O25" i="12"/>
  <c r="P25" i="12"/>
  <c r="Y25" i="12" s="1"/>
  <c r="Q25" i="12"/>
  <c r="Z25" i="12" s="1"/>
  <c r="R25" i="12"/>
  <c r="AA25" i="12" s="1"/>
  <c r="S25" i="12"/>
  <c r="AB25" i="12" s="1"/>
  <c r="U25" i="12"/>
  <c r="V25" i="12"/>
  <c r="X25" i="12"/>
  <c r="L26" i="12"/>
  <c r="U26" i="12" s="1"/>
  <c r="M26" i="12"/>
  <c r="N26" i="12"/>
  <c r="O26" i="12"/>
  <c r="X26" i="12" s="1"/>
  <c r="P26" i="12"/>
  <c r="Q26" i="12"/>
  <c r="R26" i="12"/>
  <c r="AA26" i="12" s="1"/>
  <c r="S26" i="12"/>
  <c r="AB26" i="12" s="1"/>
  <c r="V26" i="12"/>
  <c r="W26" i="12"/>
  <c r="Y26" i="12"/>
  <c r="Z26" i="12"/>
  <c r="L27" i="12"/>
  <c r="U27" i="12" s="1"/>
  <c r="M27" i="12"/>
  <c r="V27" i="12" s="1"/>
  <c r="N27" i="12"/>
  <c r="W27" i="12" s="1"/>
  <c r="O27" i="12"/>
  <c r="X27" i="12" s="1"/>
  <c r="P27" i="12"/>
  <c r="Y27" i="12" s="1"/>
  <c r="Q27" i="12"/>
  <c r="Z27" i="12" s="1"/>
  <c r="R27" i="12"/>
  <c r="S27" i="12"/>
  <c r="AB27" i="12" s="1"/>
  <c r="AA27" i="12"/>
  <c r="L28" i="12"/>
  <c r="M28" i="12"/>
  <c r="V28" i="12" s="1"/>
  <c r="N28" i="12"/>
  <c r="W28" i="12" s="1"/>
  <c r="O28" i="12"/>
  <c r="X28" i="12" s="1"/>
  <c r="P28" i="12"/>
  <c r="Y28" i="12" s="1"/>
  <c r="Q28" i="12"/>
  <c r="Z28" i="12" s="1"/>
  <c r="R28" i="12"/>
  <c r="AA28" i="12" s="1"/>
  <c r="S28" i="12"/>
  <c r="U28" i="12"/>
  <c r="AB28" i="12"/>
  <c r="L29" i="12"/>
  <c r="U29" i="12" s="1"/>
  <c r="M29" i="12"/>
  <c r="N29" i="12"/>
  <c r="O29" i="12"/>
  <c r="X29" i="12" s="1"/>
  <c r="P29" i="12"/>
  <c r="Y29" i="12" s="1"/>
  <c r="Q29" i="12"/>
  <c r="Z29" i="12" s="1"/>
  <c r="R29" i="12"/>
  <c r="S29" i="12"/>
  <c r="AB29" i="12" s="1"/>
  <c r="V29" i="12"/>
  <c r="W29" i="12"/>
  <c r="AA29" i="12"/>
  <c r="L30" i="12"/>
  <c r="U30" i="12" s="1"/>
  <c r="M30" i="12"/>
  <c r="V30" i="12" s="1"/>
  <c r="N30" i="12"/>
  <c r="O30" i="12"/>
  <c r="P30" i="12"/>
  <c r="Y30" i="12" s="1"/>
  <c r="Q30" i="12"/>
  <c r="Z30" i="12" s="1"/>
  <c r="R30" i="12"/>
  <c r="AA30" i="12" s="1"/>
  <c r="S30" i="12"/>
  <c r="AB30" i="12" s="1"/>
  <c r="W30" i="12"/>
  <c r="X30" i="12"/>
  <c r="L31" i="12"/>
  <c r="U31" i="12" s="1"/>
  <c r="M31" i="12"/>
  <c r="V31" i="12" s="1"/>
  <c r="N31" i="12"/>
  <c r="W31" i="12" s="1"/>
  <c r="O31" i="12"/>
  <c r="X31" i="12" s="1"/>
  <c r="P31" i="12"/>
  <c r="Q31" i="12"/>
  <c r="R31" i="12"/>
  <c r="AA31" i="12" s="1"/>
  <c r="S31" i="12"/>
  <c r="AB31" i="12" s="1"/>
  <c r="Y31" i="12"/>
  <c r="Z31" i="12"/>
  <c r="L32" i="12"/>
  <c r="M32" i="12"/>
  <c r="N32" i="12"/>
  <c r="W32" i="12" s="1"/>
  <c r="O32" i="12"/>
  <c r="X32" i="12" s="1"/>
  <c r="P32" i="12"/>
  <c r="Q32" i="12"/>
  <c r="Z32" i="12" s="1"/>
  <c r="R32" i="12"/>
  <c r="AA32" i="12" s="1"/>
  <c r="S32" i="12"/>
  <c r="U32" i="12"/>
  <c r="V32" i="12"/>
  <c r="Y32" i="12"/>
  <c r="AB32" i="12"/>
  <c r="L33" i="12"/>
  <c r="U33" i="12" s="1"/>
  <c r="M33" i="12"/>
  <c r="V33" i="12" s="1"/>
  <c r="N33" i="12"/>
  <c r="O33" i="12"/>
  <c r="X33" i="12" s="1"/>
  <c r="P33" i="12"/>
  <c r="Y33" i="12" s="1"/>
  <c r="Q33" i="12"/>
  <c r="Z33" i="12" s="1"/>
  <c r="R33" i="12"/>
  <c r="S33" i="12"/>
  <c r="AB33" i="12" s="1"/>
  <c r="W33" i="12"/>
  <c r="AA33" i="12"/>
  <c r="L34" i="12"/>
  <c r="U34" i="12" s="1"/>
  <c r="M34" i="12"/>
  <c r="N34" i="12"/>
  <c r="W34" i="12" s="1"/>
  <c r="O34" i="12"/>
  <c r="X34" i="12" s="1"/>
  <c r="P34" i="12"/>
  <c r="Q34" i="12"/>
  <c r="R34" i="12"/>
  <c r="AA34" i="12" s="1"/>
  <c r="S34" i="12"/>
  <c r="AB34" i="12" s="1"/>
  <c r="V34" i="12"/>
  <c r="Y34" i="12"/>
  <c r="Z34" i="12"/>
  <c r="P6" i="12"/>
  <c r="L6" i="12"/>
  <c r="U6" i="12" s="1"/>
  <c r="M6" i="12"/>
  <c r="V6" i="12" s="1"/>
  <c r="N6" i="12"/>
  <c r="W6" i="12" s="1"/>
  <c r="O6" i="12"/>
  <c r="X6" i="12" s="1"/>
  <c r="Q6" i="12"/>
  <c r="Z6" i="12" s="1"/>
  <c r="R6" i="12"/>
  <c r="AA6" i="12" s="1"/>
  <c r="S6" i="12"/>
  <c r="AB6" i="12" s="1"/>
  <c r="B2" i="12"/>
  <c r="B3" i="12" s="1"/>
  <c r="B3" i="2"/>
  <c r="B4" i="2" s="1"/>
  <c r="C9" i="11"/>
  <c r="D9" i="11" s="1"/>
  <c r="C10" i="11"/>
  <c r="C8" i="11"/>
  <c r="D8" i="11" s="1"/>
  <c r="C6" i="11"/>
  <c r="C3" i="11"/>
  <c r="D3" i="11" s="1"/>
  <c r="C4" i="11"/>
  <c r="C5" i="11"/>
  <c r="C2" i="11"/>
  <c r="D2" i="11" s="1"/>
  <c r="D9" i="10"/>
  <c r="D7" i="10"/>
  <c r="D5" i="10"/>
  <c r="J2" i="12"/>
  <c r="J3" i="12" s="1"/>
  <c r="I2" i="12"/>
  <c r="I3" i="12" s="1"/>
  <c r="H2" i="12"/>
  <c r="H3" i="12" s="1"/>
  <c r="F2" i="12"/>
  <c r="F3" i="12" s="1"/>
  <c r="E2" i="12"/>
  <c r="E3" i="12" s="1"/>
  <c r="D2" i="12"/>
  <c r="D3" i="12" s="1"/>
  <c r="C2" i="12"/>
  <c r="C3" i="12" s="1"/>
  <c r="G3" i="12"/>
  <c r="E28" i="2"/>
  <c r="F28" i="2"/>
  <c r="G28" i="2"/>
  <c r="E29" i="2"/>
  <c r="D29" i="2"/>
  <c r="D28" i="2"/>
  <c r="G7" i="11"/>
  <c r="F10" i="11"/>
  <c r="D4" i="11"/>
  <c r="D5" i="11"/>
  <c r="D6" i="11"/>
  <c r="D7" i="11"/>
  <c r="D10" i="11"/>
  <c r="C10" i="10"/>
  <c r="L4" i="2" l="1"/>
  <c r="K5" i="2" s="1"/>
  <c r="L5" i="2" s="1"/>
  <c r="K6" i="2" s="1"/>
  <c r="AD25" i="12"/>
  <c r="AD17" i="12"/>
  <c r="AD9" i="12"/>
  <c r="AD7" i="12"/>
  <c r="AD19" i="12"/>
  <c r="AD11" i="12"/>
  <c r="AD26" i="12"/>
  <c r="AD18" i="12"/>
  <c r="AD20" i="12"/>
  <c r="AD8" i="12"/>
  <c r="AD29" i="12"/>
  <c r="AD10" i="12"/>
  <c r="AD24" i="12"/>
  <c r="AD21" i="12"/>
  <c r="AD13" i="12"/>
  <c r="AD16" i="12"/>
  <c r="AD12" i="12"/>
  <c r="AD33" i="12"/>
  <c r="AD30" i="12"/>
  <c r="AD23" i="12"/>
  <c r="AD15" i="12"/>
  <c r="AD31" i="12"/>
  <c r="AD27" i="12"/>
  <c r="AD34" i="12"/>
  <c r="AD28" i="12"/>
  <c r="AD22" i="12"/>
  <c r="AD32" i="12"/>
  <c r="AD14" i="12"/>
  <c r="B5" i="2"/>
  <c r="I28" i="2"/>
  <c r="F29" i="2"/>
  <c r="G29" i="2"/>
  <c r="D30" i="2"/>
  <c r="H28" i="2"/>
  <c r="E30" i="2"/>
  <c r="G10" i="11"/>
  <c r="L6" i="2" l="1"/>
  <c r="K7" i="2" s="1"/>
  <c r="Y6" i="12"/>
  <c r="AD6" i="12" s="1"/>
  <c r="G30" i="2"/>
  <c r="E31" i="2"/>
  <c r="H29" i="2"/>
  <c r="D31" i="2"/>
  <c r="I29" i="2"/>
  <c r="F5" i="11"/>
  <c r="G5" i="11" s="1"/>
  <c r="B6" i="2"/>
  <c r="F30" i="2"/>
  <c r="L7" i="2" l="1"/>
  <c r="K8" i="2" s="1"/>
  <c r="F6" i="11"/>
  <c r="G6" i="11" s="1"/>
  <c r="E32" i="2"/>
  <c r="F9" i="11"/>
  <c r="G9" i="11" s="1"/>
  <c r="H30" i="2"/>
  <c r="I30" i="2"/>
  <c r="F31" i="2"/>
  <c r="G31" i="2"/>
  <c r="B7" i="2"/>
  <c r="D32" i="2"/>
  <c r="L8" i="2" l="1"/>
  <c r="K9" i="2" s="1"/>
  <c r="F32" i="2"/>
  <c r="F8" i="11"/>
  <c r="G8" i="11" s="1"/>
  <c r="G32" i="2"/>
  <c r="F2" i="11"/>
  <c r="G2" i="11" s="1"/>
  <c r="I31" i="2"/>
  <c r="E33" i="2"/>
  <c r="D33" i="2"/>
  <c r="B8" i="2"/>
  <c r="F4" i="11"/>
  <c r="G4" i="11" s="1"/>
  <c r="H31" i="2"/>
  <c r="K10" i="2" l="1"/>
  <c r="L10" i="2" s="1"/>
  <c r="K11" i="2" s="1"/>
  <c r="L11" i="2" s="1"/>
  <c r="K12" i="2" s="1"/>
  <c r="L12" i="2" s="1"/>
  <c r="K13" i="2" s="1"/>
  <c r="L13" i="2" s="1"/>
  <c r="K14" i="2" s="1"/>
  <c r="L14" i="2" s="1"/>
  <c r="K15" i="2" s="1"/>
  <c r="L15" i="2" s="1"/>
  <c r="K16" i="2" s="1"/>
  <c r="L16" i="2" s="1"/>
  <c r="L9" i="2"/>
  <c r="D34" i="2"/>
  <c r="G33" i="2"/>
  <c r="E34" i="2"/>
  <c r="H32" i="2"/>
  <c r="F3" i="11"/>
  <c r="G3" i="11" s="1"/>
  <c r="G11" i="11" s="1"/>
  <c r="B9" i="2"/>
  <c r="I32" i="2"/>
  <c r="F33" i="2"/>
  <c r="H33" i="2" l="1"/>
  <c r="I33" i="2"/>
  <c r="D35" i="2"/>
  <c r="B10" i="2"/>
  <c r="F34" i="2"/>
  <c r="G34" i="2"/>
  <c r="E35" i="2"/>
  <c r="B11" i="2" l="1"/>
  <c r="F35" i="2"/>
  <c r="H34" i="2"/>
  <c r="G35" i="2" l="1"/>
  <c r="B12" i="2"/>
  <c r="I34" i="2"/>
  <c r="B13" i="2" l="1"/>
  <c r="H35" i="2"/>
  <c r="I35" i="2" l="1"/>
</calcChain>
</file>

<file path=xl/sharedStrings.xml><?xml version="1.0" encoding="utf-8"?>
<sst xmlns="http://schemas.openxmlformats.org/spreadsheetml/2006/main" count="408" uniqueCount="332">
  <si>
    <t>Domaine</t>
  </si>
  <si>
    <t>Poids %</t>
  </si>
  <si>
    <t>1B. Compétences pratiques &amp; opérationnelles</t>
  </si>
  <si>
    <t>1C. Compétences cognitives &amp; analytiques</t>
  </si>
  <si>
    <t>Niveau</t>
  </si>
  <si>
    <t>Description</t>
  </si>
  <si>
    <t>Exemples de fonctions</t>
  </si>
  <si>
    <t>Comprend uniquement des notions très simples, a besoin d’explications pas à pas et reproduit des tâches élémentaires sans réelle autonomie.</t>
  </si>
  <si>
    <t>Assistant administratif débutant ; ouvrier polyvalent ; agent d’accueil.</t>
  </si>
  <si>
    <t>Dispose de connaissances de base suffisantes pour suivre des procédures standardisées, mais ne sait pas encore adapter ou expliquer les concepts techniques sous-jacents.</t>
  </si>
  <si>
    <t>Employé administratif ; opérateur logistique débutant ; support IT L1 junior.</t>
  </si>
  <si>
    <t>Applique correctement des connaissances techniques élémentaires, traite les situations courantes avec une supervision légère et comprend les principes essentiels de son domaine.</t>
  </si>
  <si>
    <t>Technicien support L1 ; employé comptable débutant ; magasinier expérimenté.</t>
  </si>
  <si>
    <t>Maîtrise les principes techniques clés de son métier, résout de manière autonome les problèmes habituels et garantit la conformité des opérations simples à moyennement complexes.</t>
  </si>
  <si>
    <t>Comptable général ; infirmier ; technicien de maintenance niveau 1.</t>
  </si>
  <si>
    <t>Adapte ses connaissances à des situations variées, identifie les anomalies moins évidentes et gère des cas nouveaux ou légèrement complexes avec assurance.</t>
  </si>
  <si>
    <t>Développeur junior ; data analyst junior ; électromécanicien confirmé.</t>
  </si>
  <si>
    <t>Analyse et comprend des problèmes techniques plus complexes, compare plusieurs approches possibles et choisit celle offrant le meilleur compromis entre qualité, coût et délai.</t>
  </si>
  <si>
    <t>Technicien de maintenance senior ; analyste financier junior ; développeur intermédiaire.</t>
  </si>
  <si>
    <t>Maîtrise un domaine technique complet, sert de référence aux collègues, propose des optimisations et résout des problématiques avancées dans son périmètre.</t>
  </si>
  <si>
    <t>Comptable senior ; ingénieur méthodes ; HR payroll expert.</t>
  </si>
  <si>
    <t>Combine plusieurs spécialités techniques, prend en charge des dossiers sensibles, structure les analyses complexes et propose des solutions robustes et argumentées.</t>
  </si>
  <si>
    <t>Développeur senior ; analyste data confirmé ; ingénieur de production.</t>
  </si>
  <si>
    <t>Anticipe les risques techniques, évalue les impacts organisationnels, conseille le management et intervient sur les situations critiques ou atypiques.</t>
  </si>
  <si>
    <t>Architecte logiciel ; analyste financier senior ; ingénieur qualité senior.</t>
  </si>
  <si>
    <t>Conçoit ou améliore des approches techniques avancées, définit des standards internes et résout des problématiques stratégiques pour l’organisation.</t>
  </si>
  <si>
    <t>Expert cybersécurité ; ingénieur R&amp;D senior ; spécialiste réseau senior.</t>
  </si>
  <si>
    <t>Détient une expertise reconnue au niveau national, contribue aux meilleures pratiques du secteur et intervient sur des dossiers à très haute sensibilité technique.</t>
  </si>
  <si>
    <t>Actuaire senior ; expert fiscal national ; ingénieur expert en normes RF.</t>
  </si>
  <si>
    <t>Possède une expertise rare à portée internationale, influence les orientations techniques de plusieurs entités ou pays et participe à l’évolution des standards professionnels ou réglementaires.</t>
  </si>
  <si>
    <t>Architecte d’entreprise international ; expert SAP/ERP multi-pays ; spécialiste sécurité aéronautique.</t>
  </si>
  <si>
    <t>1A – Connaissances &amp; expertise techniques</t>
  </si>
  <si>
    <t>Comprend des informations simples et suit des instructions directes, sans capacité d’analyse ou de structuration autonome.</t>
  </si>
  <si>
    <t>Employé administratif débutant ; agent d’accueil ; opérateur logistique élémentaire.</t>
  </si>
  <si>
    <t>Interprète des informations basiques, repère des incohérences simples et applique des règles logiques limitées.</t>
  </si>
  <si>
    <t>Assistant administratif ; employé back-office ; opérateur de saisie.</t>
  </si>
  <si>
    <t>Analyse des situations courantes, compare des données simples et prend des décisions basées sur des critères établis.</t>
  </si>
  <si>
    <t>Technicien support L1 ; employé comptable ; assistant RH.</t>
  </si>
  <si>
    <t>Résout des problèmes standards en choisissant parmi plusieurs options et structure l’information de manière claire.</t>
  </si>
  <si>
    <t>Comptable général ; technicien de maintenance ; data analyst junior.</t>
  </si>
  <si>
    <t>Analyse des situations variées, identifie les priorités et propose des solutions adaptées à des contextes légèrement complexes.</t>
  </si>
  <si>
    <t>Développeur junior ; collaborateur comptable confirmé ; analyste financier junior.</t>
  </si>
  <si>
    <t>Interprète des données complexes, détecte des schémas ou anomalies non évidentes et formule des recommandations pertinentes.</t>
  </si>
  <si>
    <t>Analyste data intermédiaire ; technicien senior ; contrôleur de gestion junior.</t>
  </si>
  <si>
    <t>Structure et simplifie des problématiques techniques ou organisationnelles, produit des analyses approfondies et éclaire les décisions d’un service.</t>
  </si>
  <si>
    <t>Analyste financier ; business analyst ; ingénieur méthodes.</t>
  </si>
  <si>
    <t>Combine plusieurs sources d’information complexes, modélise des scénarios et choisit les solutions les plus efficaces et robustes.</t>
  </si>
  <si>
    <t>Data analyst senior ; analyste risques ; ingénieur process.</t>
  </si>
  <si>
    <t>Analyse des situations ambiguës ou stratégiques, intègre de multiples contraintes et fournit des recommandations à fort impact.</t>
  </si>
  <si>
    <t>Architecte logiciel ; contrôleur de gestion senior ; expert RH analytique.</t>
  </si>
  <si>
    <t>Développe des modèles avancés, résout des problématiques critiques et éclaire les orientations clés de l’organisation.</t>
  </si>
  <si>
    <t>Data scientist ; expert cybersécurité ; responsable performance.</t>
  </si>
  <si>
    <t>Produit des analyses de très haut niveau, influence les décisions stratégiques multi-départements et établit des standards analytiques.</t>
  </si>
  <si>
    <t>Actuaire senior ; expert analytique national ; consultant stratégique senior.</t>
  </si>
  <si>
    <t>Décrypte des systèmes complexes à l’échelle internationale, modélise des dynamiques majeures et influence les orientations stratégiques long terme.</t>
  </si>
  <si>
    <t>Chief data scientist ; économiste expert ; architecte stratégique international.</t>
  </si>
  <si>
    <t>1B</t>
  </si>
  <si>
    <t>1C</t>
  </si>
  <si>
    <t>Communique de manière simple, comprend les consignes directes, mais a besoin d’accompagnement pour gérer les interactions courantes ou les émotions.</t>
  </si>
  <si>
    <t>Employé administratif débutant ; ouvrier polyvalent ; agent de réception.</t>
  </si>
  <si>
    <t>Interagit correctement dans des situations simples, applique les règles de courtoisie et gère des échanges basiques sans difficulté majeure.</t>
  </si>
  <si>
    <t>Assistant administratif ; employé call center niveau 1 ; agent d’accueil.</t>
  </si>
  <si>
    <t>Communique de façon claire dans les situations habituelles, écoute activement et gère de petites tensions relationnelles avec soutien ponctuel.</t>
  </si>
  <si>
    <t>Technicien support ; employé comptable ; assistant RH.</t>
  </si>
  <si>
    <t>S’adapte à divers interlocuteurs, exprime ses idées de manière structurée et gère sereinement des interactions parfois sensibles.</t>
  </si>
  <si>
    <t>Comptable général ; infirmier ; technicien de maintenance.</t>
  </si>
  <si>
    <t>Résout des désaccords simples, régule ses émotions dans des contextes stressants et adapte son comportement en fonction de l’environnement social.</t>
  </si>
  <si>
    <t>Développeur confirmé ; gestionnaire opérationnel ; HR officer.</t>
  </si>
  <si>
    <t>Gère des situations émotionnellement chargées, facilite la communication dans l’équipe et contribue à maintenir un climat constructif.</t>
  </si>
  <si>
    <t>Analyste financier ; technicien senior ; gestionnaire RH.</t>
  </si>
  <si>
    <t>Accompagne des collègues dans la résolution de tensions, donne un feedback constructif et influence positivement les dynamiques d’équipe.</t>
  </si>
  <si>
    <t>Team leader ; HR business partner ; coordinateur opérationnel.</t>
  </si>
  <si>
    <t>Gère des interactions complexes, arbitre des situations difficiles et adapte finement sa communication selon les enjeux et les parties prenantes.</t>
  </si>
  <si>
    <t>Chef d’équipe ; manager de proximité ; responsable de service.</t>
  </si>
  <si>
    <t>Mobilise une équipe autour d’objectifs communs, inspire la confiance, prend des décisions relationnelles délicates et gère des situations conflictuelles majeures.</t>
  </si>
  <si>
    <t>Manager opérationnel ; responsable d’équipe multidisciplinaire ; conseiller RH senior.</t>
  </si>
  <si>
    <t>Influence des groupes multiples, porte des messages sensibles, négocie avec de hauts interlocuteurs et gère des environnements relationnels à forte pression.</t>
  </si>
  <si>
    <t>Senior manager ; directeur fonctionnel ; expert RH relations sociales.</t>
  </si>
  <si>
    <t>Adapte son leadership à des contextes organisationnels complexes, gère des crises humaines majeures et influence la culture collective.</t>
  </si>
  <si>
    <t>Directeur de département ; expert en communication stratégique ; directeur RH.</t>
  </si>
  <si>
    <t>Exerce un leadership transformationnel, engage des acteurs internes et externes, et influence durablement la culture, les comportements et la cohésion dans plusieurs entités ou pays.</t>
  </si>
  <si>
    <t>Directeur général ; leader transformation internationale ; négociateur stratégique international.</t>
  </si>
  <si>
    <t>1D</t>
  </si>
  <si>
    <t>Impact limité à ses propres tâches, sans influence sur d’autres personnes, processus ou résultats globaux.</t>
  </si>
  <si>
    <t>Impact sur un petit groupe (2–5 personnes) ou une micro-fonction ; influence très localisée.</t>
  </si>
  <si>
    <t>Impact 3 – Équipe / service partiel</t>
  </si>
  <si>
    <t>Impact réel sur une équipe structurée ou une partie d’un service ; décisions influencent qualité/délais locaux.</t>
  </si>
  <si>
    <t>Impact 4 – Service complet</t>
  </si>
  <si>
    <t>Impact significatif sur un département ou service entier ; influence sur la performance opérationnelle ou financière du périmètre.</t>
  </si>
  <si>
    <t>Impact transversal sur plusieurs équipes ; influence sur coordination, harmonisation des méthodes et cohérence globale locale.</t>
  </si>
  <si>
    <t>Impact sur plusieurs sites locaux ou plusieurs implantations opérationnelles d’une même zone géographique.</t>
  </si>
  <si>
    <t>Impact majeur sur plusieurs BU, plusieurs pays, ou l’organisation entière ; influence stratégique globale.</t>
  </si>
  <si>
    <t>1 – Très guidé</t>
  </si>
  <si>
    <t>2 – Partielle</t>
  </si>
  <si>
    <t>3 – Opérationnelle</t>
  </si>
  <si>
    <t>4 – Large</t>
  </si>
  <si>
    <t>5 – Stratégique locale</t>
  </si>
  <si>
    <t>6 – Stratégique étendue</t>
  </si>
  <si>
    <t>Impact 1 – Individuel</t>
  </si>
  <si>
    <t>Impact 2 – Micro-équipe</t>
  </si>
  <si>
    <t>Impact 5 – Transversal multi-équipes</t>
  </si>
  <si>
    <t>Impact 6 – Multi-sites</t>
  </si>
  <si>
    <t>Impact 7 – Business Unit</t>
  </si>
  <si>
    <t>Impact 8 – Organisation / multi-pays</t>
  </si>
  <si>
    <t>Suit des consignes détaillées, marge de décision quasi nulle.</t>
  </si>
  <si>
    <t>Autonomie limitée sur l’organisation des tâches simples, décisions définies par un cadre précis.</t>
  </si>
  <si>
    <t>Autonomie complète sur l’exécution des activités de son périmètre opérationnel.</t>
  </si>
  <si>
    <t>Décisions autonomes sur un périmètre élargi (équipe, projet, service partiel).</t>
  </si>
  <si>
    <t>Décisions structurantes sur un département, un service complet ou une fonction clé.</t>
  </si>
  <si>
    <t>Décisions majeures impactant plusieurs services, BU ou régions ; autonomie de cadrage stratégique.</t>
  </si>
  <si>
    <t>Applique strictement des consignes simples de qualité, sécurité ou éthique ; détecte des anomalies basiques lorsqu’on l’y invite.</t>
  </si>
  <si>
    <t>Employé administratif débutant ; opérateur logistique ; agent d’accueil.</t>
  </si>
  <si>
    <t>Respecte les règles de qualité et de sécurité, signale spontanément les écarts simples et contribue à un environnement conforme dans son périmètre immédiat.</t>
  </si>
  <si>
    <t>Assistant administratif ; employé back-office ; technicien support L1.</t>
  </si>
  <si>
    <t>Contrôle la qualité de son propre travail, repère les écarts courants, applique correctement les politiques internes et respecte les obligations légales simples.</t>
  </si>
  <si>
    <t>Employé comptable ; technicien de maintenance ; assistant RH.</t>
  </si>
  <si>
    <t>Assure la conformité d’un sous-processus, sensibilise les collègues aux bonnes pratiques et garantit la qualité standardisée des activités de son périmètre.</t>
  </si>
  <si>
    <t>Comptable général ; infirmier ; gestionnaire opérationnel.</t>
  </si>
  <si>
    <t>Analyse des écarts modérés, propose des actions correctives, adapte les consignes dans des situations variées et garantit la continuité qualité/sécurité d’un processus complet.</t>
  </si>
  <si>
    <t>Gestionnaire RH ; planificateur supply chain ; technicien senior ; analyste financier junior.</t>
  </si>
  <si>
    <t>Traite des non-conformités complexes, gère les incidents sensibles, contribue à réduire les risques opérationnels ou humains et influence les pratiques du service.</t>
  </si>
  <si>
    <t>Analyste qualité ; gestionnaire administratif senior ; contrôleur de gestion junior ; responsable d’équipe.</t>
  </si>
  <si>
    <t>Pilote la qualité ou la conformité sur un périmètre large, coordonne des actions correctives transversales, prépare ou supervise des audits internes et gère des situations sensibles.</t>
  </si>
  <si>
    <t>Responsable maintenance ; manager d’équipe ; business analyst senior ; coordinateur qualité.</t>
  </si>
  <si>
    <t>Conçoit, améliore ou sécurise des procédures qualité/conformité pour un service complet ; surveille les risques majeurs ; accompagne les équipes dans les décisions délicates.</t>
  </si>
  <si>
    <t>Manager de service ; HRBP ; responsable logistique ; responsable de site ; ingénieur process.</t>
  </si>
  <si>
    <t>Gère les risques réglementaires, humains ou réputationnels à fort impact ; arbitre les décisions sensibles ; pilote des audits ou contrôles critiques dans plusieurs équipes.</t>
  </si>
  <si>
    <t>Responsable de service multidisciplinaire ; responsable IT ; responsable finance ; responsable opérationnel ; HSE manager.</t>
  </si>
  <si>
    <t>Garantit la conformité et la qualité à l’échelle d’un département ; structure la gestion de crise sur des sujets sensibles ; assure l’alignement éthique et social des pratiques.</t>
  </si>
  <si>
    <t>Directeur de service ; manager senior RH/IT/Finance ; directeur de site industriel ; responsable opérationnel BU.</t>
  </si>
  <si>
    <t>Définit et pilote des politiques qualité, éthique, sociale ou environnementale pour plusieurs départements ou entités ; intervient sur des décisions organisationnelles majeures.</t>
  </si>
  <si>
    <t>Directeur multi-sites ; directeur RH/Finance/IT ; responsable BU ; directeur opérations ; responsable stratégie QSE.</t>
  </si>
  <si>
    <t>Porte la responsabilité ultime de la réputation, de l’éthique, de l’impact social/environnemental ou réglementaire d’une large organisation ; engage l’entreprise dans des décisions structurantes et durables.</t>
  </si>
  <si>
    <t>Directeur général ; membre de comité exécutif ; directeur corporate transversal ; responsable international de gouvernance/qualité/environnement.</t>
  </si>
  <si>
    <t>Exemples</t>
  </si>
  <si>
    <t>Critère</t>
  </si>
  <si>
    <t>Description synthétique</t>
  </si>
  <si>
    <t>Type</t>
  </si>
  <si>
    <t>1A. Connaissances &amp; expertise techniques</t>
  </si>
  <si>
    <t>Linéaire (12 niveaux)</t>
  </si>
  <si>
    <t>1D. Compétences relationnelles, émotionnelles &amp; leadership</t>
  </si>
  <si>
    <t>Matrice Impact × Autonomie (8 × 6)</t>
  </si>
  <si>
    <t>2B. Responsabilité qualité, conformité, éthique, sociale &amp; environnementale</t>
  </si>
  <si>
    <r>
      <t xml:space="preserve">Impact direct sur les résultats financiers, opérationnels ou stratégiques d’une </t>
    </r>
    <r>
      <rPr>
        <b/>
        <i/>
        <sz val="11"/>
        <color theme="1"/>
        <rFont val="Calibri"/>
        <family val="2"/>
        <scheme val="minor"/>
      </rPr>
      <t>entité ou BU entière</t>
    </r>
    <r>
      <rPr>
        <i/>
        <sz val="11"/>
        <color theme="1"/>
        <rFont val="Calibri"/>
        <family val="2"/>
        <scheme val="minor"/>
      </rPr>
      <t>.</t>
    </r>
  </si>
  <si>
    <t>2A
Impact \ Autonomie</t>
  </si>
  <si>
    <t>Réalise des tâches simples en suivant des consignes étape par étape ; ne maîtrise que les gestes les plus élémentaires et nécessite un encadrement rapproché.</t>
  </si>
  <si>
    <t>Employé administratif débutant ; opérateur logistique ; ouvrier polyvalent.</t>
  </si>
  <si>
    <t>Exécute correctement des routines clairement définies ; applique des procédures standard sans savoir les adapter ; détecte uniquement les erreurs évidentes.</t>
  </si>
  <si>
    <t>Assistant administratif ; opérateur d’assemblage ; agent back-office.</t>
  </si>
  <si>
    <t>Maîtrise les opérations courantes de son poste ; utilise les outils et procédures avec aisance ; résout des écarts simples par des ajustements techniques connus.</t>
  </si>
  <si>
    <t>Technicien support L1 ; aide-comptable ; agent de planning simple.</t>
  </si>
  <si>
    <t>Assure l’exécution fiable de processus plus variés ; ajuste ses actions selon la situation ; maintient un bon niveau de qualité même en cas de petites variations.</t>
  </si>
  <si>
    <t>Comptable général ; technicien de maintenance niveau 1 ; opérateur machine.</t>
  </si>
  <si>
    <t>Adapte sa manière de travailler à des situations non standard ; diagnostique des problèmes techniques courants ; choisit la bonne méthode d’exécution parmi plusieurs options.</t>
  </si>
  <si>
    <t>Électromécanicien ; gestionnaire administratif confirmé ; analyste junior.</t>
  </si>
  <si>
    <t>Maîtrise des opérations nécessitant précision, rigueur et compréhension pratique ; optimise sa manière de faire pour gagner en efficacité ; prévient les erreurs récurrentes.</t>
  </si>
  <si>
    <t>Technicien de maintenance senior ; développeur intermédiaire ; gestionnaire logistique confirmé.</t>
  </si>
  <si>
    <t>Exécute des tâches complexes ou sensibles nécessitant un haut degré d’expertise pratique ; adapte finement son travail en fonction des contraintes techniques.</t>
  </si>
  <si>
    <t>Comptable senior ; agent de contrôle qualité ; technicien réseau.</t>
  </si>
  <si>
    <t>Développe des méthodes d’exécution avancées dans son domaine ; maîtrise parfaitement les outils complexes ; traite les cas techniques atypiques.</t>
  </si>
  <si>
    <t>Analyste data confirmé ; électromécanicien expert ; développeur senior.</t>
  </si>
  <si>
    <t>Traite des situations opérationnelles critiques ou rares ; identifie les meilleures approches pratiques dans des contextes difficiles ; garantit un résultat fiable dans des conditions instables.</t>
  </si>
  <si>
    <t>Spécialiste IT senior ; expert maintenance multi-systèmes ; expert comptable opérationnel.</t>
  </si>
  <si>
    <t>Conçoit ou adapte des méthodes opérationnelles complexes ; maîtrise totalement l’environnement technique et résout des problématiques avancées avec grande précision.</t>
  </si>
  <si>
    <t>Expert process ; ingénieur R&amp;D pratique ; analyste senior opérationnel.</t>
  </si>
  <si>
    <t>Reconnu comme expert référent dans l’exécution pratique d’un domaine ; traite les problèmes critiques, rares ou très techniques ; améliore ou fiabilise les pratiques existantes.</t>
  </si>
  <si>
    <t>Expert qualité ; spécialiste cybersécurité exécutive ; expert technique corporate.</t>
  </si>
  <si>
    <t>Maîtrise exceptionnelle et rare des pratiques techniques ou opérationnelles ; résout des situations de très haute complexité pratique ; définit les standards de référence du métier.</t>
  </si>
  <si>
    <t>Expert international ; spécialiste technique de pointe ; architecte technique exécutif.</t>
  </si>
  <si>
    <t>Suit des consignes strictes, aucune décision impactant d’autres. (Employé administratif, opérateur)</t>
  </si>
  <si>
    <t>Décisions simples limitées à son travail. (Helpdesk junior, employé back-office)</t>
  </si>
  <si>
    <t>Décisions mineures sur l’organisation de ses tâches. (Technicien L1, comptable junior)</t>
  </si>
  <si>
    <t>Ajustements personnels pour aider l’équipe. (Opérateur expérimenté)</t>
  </si>
  <si>
    <t>Propose de micro-améliorations locales sans pouvoir. (Assistant administratif confirmé)</t>
  </si>
  <si>
    <t>Idées générales mais sans influence. (Employé senior non décisionnel)</t>
  </si>
  <si>
    <t>Exécute pour soutenir une micro-équipe. (Magasinier, agent d’accueil)</t>
  </si>
  <si>
    <t>Décisions opérationnelles très limitées affectant 2–5 personnes. (Assistant planning)</t>
  </si>
  <si>
    <t>Décide du fonctionnement quotidien d’un petit groupe. (Senior agent support)</t>
  </si>
  <si>
    <t>Influence la répartition des tâches dans la micro-équipe. (Agent référent)</t>
  </si>
  <si>
    <t>Oriente légèrement les pratiques locales. (Technicien référent)</t>
  </si>
  <si>
    <t>Propose des ajustements d’organisation reconnus localement. (Senior support expert)</t>
  </si>
  <si>
    <t>Contribue sans décider pour l’équipe. (Agent service client)</t>
  </si>
  <si>
    <t>Décisions simples dans un segment du service. (Gestionnaire dossiers)</t>
  </si>
  <si>
    <t>Décisions opérationnelles sur un processus d’équipe. (Technicien maintenance)</t>
  </si>
  <si>
    <t>Influence la coordination interne de l’équipe. (Coordinateur planning)</t>
  </si>
  <si>
    <t>Oriente une partie de la performance de l’équipe. (Référent métier)</t>
  </si>
  <si>
    <t>Redéfinit partiellement des méthodes d’équipe. (Expert interne)</t>
  </si>
  <si>
    <t>Exécute sans impact sur le fonctionnement du service. (Employé service administratif)</t>
  </si>
  <si>
    <t>Décisions ponctuelles sur une partie du service. (Analyste junior)</t>
  </si>
  <si>
    <t>Décisions opérationnelles majeures d’un processus-clé. (Technicien senior, comptable senior)</t>
  </si>
  <si>
    <t>Pilote plusieurs activités du service. (Chef d’équipe)</t>
  </si>
  <si>
    <t>Impact organise la performance du service. (Responsable de service adjoint)</t>
  </si>
  <si>
    <t>Influence la structure globale du service. (Expert senior, responsable fonctionnel)</t>
  </si>
  <si>
    <t>Exécute des tâches transversales définies. (Agent reporting, opérateur qualité)</t>
  </si>
  <si>
    <t>Décisions ponctuelles facilitant la coordination multi-équipes. (Coordinateur support)</t>
  </si>
  <si>
    <t>Décisions opérationnelles affectant plusieurs équipes. (Gestionnaire transversal)</t>
  </si>
  <si>
    <t>Pilote des flux multi-équipes. (Coordinateur opérationnel)</t>
  </si>
  <si>
    <t>Oriente les pratiques transversales. (Responsable projet interne)</t>
  </si>
  <si>
    <t>Décide de changements transversaux majeurs. (Expert process transverse)</t>
  </si>
  <si>
    <t>Applique des directives multi-sites sans adaptation. (Agent logistique multi-site)</t>
  </si>
  <si>
    <t>Adapte légèrement les règles par site. (Technicien support régional)</t>
  </si>
  <si>
    <t>Décisions opérationnelles pour plusieurs sites. (Coordinateur multi-sites)</t>
  </si>
  <si>
    <t>Pilote un périmètre multi-sites. (Manager régional, chef de zone)</t>
  </si>
  <si>
    <t>Influence la performance multi-sites. (Responsable opérationnel région)</t>
  </si>
  <si>
    <t>Détermine les orientations opérationnelles multi-sites. (Responsable régional senior)</t>
  </si>
  <si>
    <t>Contribue sans impact direct BU. (Employé BU)</t>
  </si>
  <si>
    <t>Décisions locales avec petit impact BU. (Expert métier junior)</t>
  </si>
  <si>
    <t>Décisions sur un segment clé de la BU. (Manager intermédiaire)</t>
  </si>
  <si>
    <t>Pilote un périmètre stratégique interne. (Responsable BU adjoint)</t>
  </si>
  <si>
    <t>Influence les résultats BU. (Directeur de site industriel, HRBP senior)</t>
  </si>
  <si>
    <t>Oriente la stratégie BU. (Directeur BU)</t>
  </si>
  <si>
    <t>Exécute des décisions corporate. (Employé corporate)</t>
  </si>
  <si>
    <t>Petite marge d’adaptation des décisions globales. (Coordinations locales)</t>
  </si>
  <si>
    <t>Décisions stratégiques limitées. (Manager corporate junior)</t>
  </si>
  <si>
    <t>Pilote un périmètre multi-pays. (Directeur régional)</t>
  </si>
  <si>
    <t>Influence la stratégie globale multi-entités. (Directeur fonctionnel corporate)</t>
  </si>
  <si>
    <t>Définit la stratégie corporate. (Membre ComEx, directeur général)</t>
  </si>
  <si>
    <t>Responsable d’unité hospitalière, inspecteur de police, manager opérations.</t>
  </si>
  <si>
    <t>Exigences très légères : tâches simples et prévisibles, faible charge mentale, interactions courtes et sereines, absence d’urgence ou d’imprévu.</t>
  </si>
  <si>
    <t>Agent de tri, commis administratif, opérateur de saisie.</t>
  </si>
  <si>
    <t>Exigences faibles : traitement d’informations basiques, interactions poli-courtoises avec peu de tensions, rythme stable avec quelques variations simples.</t>
  </si>
  <si>
    <t>Assistant administratif, agent d’accueil, employé de guichet simple.</t>
  </si>
  <si>
    <t>Exigences modérées : nécessité de comprendre plusieurs informations, gérer des usagers parfois impatients, respecter des délais réguliers mais raisonnables.</t>
  </si>
  <si>
    <t>Helpdesk L1, gestionnaire de dossiers standards, technicien support simple.</t>
  </si>
  <si>
    <t>Exigences régulières : analyse de situations variées, gestion d’interactions parfois sensibles, priorités changeantes mais prévisibles à court terme.</t>
  </si>
  <si>
    <t>Conseiller clientèle, comptable junior, infirmier consultations.</t>
  </si>
  <si>
    <t>Exigences combinées : résolution de problèmes courants, exposition à des émotions modérées (stress, plaintes), arbitrages fréquents entre plusieurs tâches urgentes.</t>
  </si>
  <si>
    <t>Technicien maintenance, HR officer, superviseur service client.</t>
  </si>
  <si>
    <t>Exigences élevées : contexte instable, confrontation régulière à des usagers stressés, gestion de plusieurs priorités en parallèle, décisions rapides en temps limité.</t>
  </si>
  <si>
    <t>Chef d’équipe, gestionnaire sinistres complexes, éducateur spécialisé confirmé.</t>
  </si>
  <si>
    <t>Exigences fortes : analyse de problèmes difficiles, interactions tendues fréquentes (conflits, désaccords), tensions organisationnelles importantes (pics d’activité, imprévus).</t>
  </si>
  <si>
    <t>Coordinateur opérationnel, agent pénitentiaire, responsable logistique terrain.</t>
  </si>
  <si>
    <t>Exigences très élevées : forte complexité cognitive, gestion d’émotions intenses (détresse, colère), priorités hautement changeantes avec deadlines strictes.</t>
  </si>
  <si>
    <t>Exigences critiques : difficultés cognitives importantes (ambiguïté, manque d’information), situations émotionnelles lourdes, pression temporelle extrême affectant la continuité d’activité.</t>
  </si>
  <si>
    <t>Responsable centre d’hébergement, officier de police opérationnel, contrôleur réseau.</t>
  </si>
  <si>
    <t>Exigences extrêmes : résolution complexe en contexte de stress élevé, gestion de crises humaines, arbitrages urgents affectant plusieurs parties prenantes.</t>
  </si>
  <si>
    <t>Médecin urgentiste, responsable intervention technique, chef de crise local.</t>
  </si>
  <si>
    <t>Exigences exceptionnelles : décisions complexes sous forte tension émotionnelle, gestion d’incidents majeurs, pressions organisationnelles multidimensionnelles.</t>
  </si>
  <si>
    <t>Chef de service d’urgence, commandant opérationnel, directeur d’un grand service critique.</t>
  </si>
  <si>
    <t>Exigences maximales : contexte de crise ou décision stratégique sous haute pression mentale et émotionnelle, fort impact humain, instabilité organisationnelle majeure.</t>
  </si>
  <si>
    <t>Directeur d’hôpital, directeur sécurité publique, responsable national de crise.</t>
  </si>
  <si>
    <t>3A Exigences intellectuelles, humaines &amp; organisationnelles</t>
  </si>
  <si>
    <t>Exigences physiques très faibles : poste sédentaire, environnement calme, aucun risque ni exposition particulière.</t>
  </si>
  <si>
    <t>Employé administratif, analyste, comptable.</t>
  </si>
  <si>
    <t>Exigences faibles : déplacements légers, manipulation d’objets très légers, environnement confortable et sécurisé.</t>
  </si>
  <si>
    <t>Réceptionniste, agent de guichet, employé back-office.</t>
  </si>
  <si>
    <t>Exigences modérées : postures variées sans effort significatif, environnement légèrement bruyant ou agité ; vigilance corporelle basique.</t>
  </si>
  <si>
    <t>Employé en magasin, assistant logistique léger, helpdesk terrain.</t>
  </si>
  <si>
    <t>Exigences régulières : déplacements fréquents, port ponctuel d’objets légers à moyens, environnement parfois bruyant ou chaud/froid.</t>
  </si>
  <si>
    <t>Technicien IT terrain, aide-soignant, opérateur de production léger.</t>
  </si>
  <si>
    <t>Exigences importantes : manutention régulière, postures contraignantes, environnement parfois physiquement exigeant ou avec risques mineurs.</t>
  </si>
  <si>
    <t>Technicien maintenance, magasinier, infirmier en service hospitalier.</t>
  </si>
  <si>
    <t>Exigences physiques élevées : port de charges, mouvements répétitifs, environnement bruyant, chaud ou perturbant ; vigilance corporelle nécessaire.</t>
  </si>
  <si>
    <t>Ouvrier logistique, éducateur en mobilité, opérateur machine complexe.</t>
  </si>
  <si>
    <t>Exigences fortes : effort physique constant, risque mécanique moyen, contact direct possible avec des personnes agitées ; environnement fréquenté ou instable.</t>
  </si>
  <si>
    <t>Agent pénitentiaire, éducateur spécialisé terrain, technicien réseau extérieur.</t>
  </si>
  <si>
    <t>Exigences très fortes : travail en environnement difficile (extérieur, hauteur, chaleur/froid) ; risque corporel significatif ; vigilance physique élevée.</t>
  </si>
  <si>
    <t>Monteur en hauteur, électricien réseau, agent de maintenance industrielle.</t>
  </si>
  <si>
    <t>Exigences critiques : environnement dangereux ou instable, fortes contraintes corporelles, risque mécanique/biologique/chimique notable ; interventions difficiles.</t>
  </si>
  <si>
    <t>Pompier non opération de feu, technicien chimie, opérateur salle blanche complexe.</t>
  </si>
  <si>
    <t>Exposition à des risques graves : environnement très exigeant, interventions physiques complexes, possible violence physique, risques lourds.</t>
  </si>
  <si>
    <t>Policier intervention, urgentiste terrain, technicien haute tension.</t>
  </si>
  <si>
    <t>Exigences extrêmes : interventions dans environnements très à risque (accident, zone instable), tension physique et vigilance maximales.</t>
  </si>
  <si>
    <t>Exigences maximales : exposition à risques majeurs (catastrophe, incendie, effondrement, environnement critique), engagement corporel total.</t>
  </si>
  <si>
    <t>Chef des opérations de crise, commandant secours public, responsable national interventions.</t>
  </si>
  <si>
    <t>1. Compétences</t>
  </si>
  <si>
    <t>Maîtrise des savoirs théoriques, techniques et spécialisés nécessaires au métier ; capacité à les appliquer et les mettre à jour.</t>
  </si>
  <si>
    <t>Capacité à exécuter efficacement les tâches, méthodes et processus ; maîtrise opérationnelle des outils et pratiques du métier.</t>
  </si>
  <si>
    <t>1C. Capacités cognitives &amp; analytiques</t>
  </si>
  <si>
    <t>Capacité à analyser, structurer, résoudre des problèmes, prendre des décisions fondées et traiter l’information de manière efficace.</t>
  </si>
  <si>
    <t>1D. Capacités relationnelles &amp; émotionnelles</t>
  </si>
  <si>
    <t>2. Responsabilités</t>
  </si>
  <si>
    <t>2A. Impact &amp; autonomie décisionnelle</t>
  </si>
  <si>
    <t>Étendue du périmètre (équipe → BU → organisation), niveau d’influence et d’autonomie dans les décisions, capacité à arbitrer.</t>
  </si>
  <si>
    <t>2B. Qualité, conformité, éthique &amp; responsabilité sociétale</t>
  </si>
  <si>
    <t>Niveau de responsabilité lié au respect des normes, de la qualité, de l’éthique, de la sécurité, et de l’impact humain ou environnemental.</t>
  </si>
  <si>
    <t>3. Contraintes</t>
  </si>
  <si>
    <t>3A. Exigences intellectuelles, humaines &amp; organisationnelles</t>
  </si>
  <si>
    <t>Exigences cognitives, charge émotionnelle, tension relationnelle, pression temporelle et imprévisibilité dans l’exécution du rôle.</t>
  </si>
  <si>
    <t>3B. Exigences physiques &amp; environnementales</t>
  </si>
  <si>
    <t>Sollicitations corporelles, postures, manutention, vigilance physique, exposition aux environnements difficiles ou risqués.</t>
  </si>
  <si>
    <t>Results</t>
  </si>
  <si>
    <t>Points</t>
  </si>
  <si>
    <t>Points Max</t>
  </si>
  <si>
    <t>% granted</t>
  </si>
  <si>
    <t>IMPACT \ AUTONOMIE</t>
  </si>
  <si>
    <t>2A. Impact</t>
  </si>
  <si>
    <t>2A. Autonomie décisionnelle</t>
  </si>
  <si>
    <t>Comptable</t>
  </si>
  <si>
    <t>Infirmier hospitalier</t>
  </si>
  <si>
    <t>Développeur IT backend</t>
  </si>
  <si>
    <t>Responsable RH (site)</t>
  </si>
  <si>
    <t>Chef d’équipe logistique</t>
  </si>
  <si>
    <t>Directeur d’école</t>
  </si>
  <si>
    <t>Directeur de Business Unit</t>
  </si>
  <si>
    <t>Agent pénitentiaire</t>
  </si>
  <si>
    <t>Directeur général</t>
  </si>
  <si>
    <t>1D. Capacités relationnelles &amp; émotionnelles (incl mgmt)</t>
  </si>
  <si>
    <t>Équipe spéciale, chef intervention pompier, spécialiste sécurité industrielle.</t>
  </si>
  <si>
    <t>Technicien de surface</t>
  </si>
  <si>
    <t>SELECTED</t>
  </si>
  <si>
    <t>1A</t>
  </si>
  <si>
    <t>2B</t>
  </si>
  <si>
    <t>3A</t>
  </si>
  <si>
    <t>3B</t>
  </si>
  <si>
    <t>Analyste financier</t>
  </si>
  <si>
    <t>Contrôleur de gestion</t>
  </si>
  <si>
    <t>Sales Representative B2B</t>
  </si>
  <si>
    <t>Key Account Manager</t>
  </si>
  <si>
    <t>Marketing Manager</t>
  </si>
  <si>
    <t>Digital Marketing Specialist</t>
  </si>
  <si>
    <t>HR Business Partner</t>
  </si>
  <si>
    <t>Talent Acquisition Specialist</t>
  </si>
  <si>
    <t>Customer Service Manager</t>
  </si>
  <si>
    <t>Customer Care Agent</t>
  </si>
  <si>
    <t>Supply Chain Manager</t>
  </si>
  <si>
    <t>Demand Planner</t>
  </si>
  <si>
    <t>Procurement Specialist</t>
  </si>
  <si>
    <t>Purchasing Manager</t>
  </si>
  <si>
    <t>QHSE Manager</t>
  </si>
  <si>
    <t>Technicien de maintenance industrielle</t>
  </si>
  <si>
    <t>Ingénieur de production</t>
  </si>
  <si>
    <t>Opérateur industriel qualifié</t>
  </si>
  <si>
    <t>Data Scientist</t>
  </si>
  <si>
    <t>2A</t>
  </si>
  <si>
    <t>Role</t>
  </si>
  <si>
    <t>Qualité des interactions, communication, gestion des émotions, influence et aptitude à maintenir un climat de collaboration et de confiance. Leadership.</t>
  </si>
  <si>
    <t>Min</t>
  </si>
  <si>
    <t>Max</t>
  </si>
  <si>
    <t>Level</t>
  </si>
  <si>
    <t xml:space="preserve">Points = </t>
  </si>
  <si>
    <t xml:space="preserve">Level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</si>
</sst>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theme="1"/>
      <name val="Aptos Display"/>
      <family val="2"/>
    </font>
    <font>
      <sz val="11"/>
      <color theme="3" tint="-0.499984740745262"/>
      <name val="Aptos Display"/>
      <family val="2"/>
    </font>
    <font>
      <sz val="11"/>
      <color theme="9" tint="-0.499984740745262"/>
      <name val="Aptos Display"/>
      <family val="2"/>
    </font>
    <font>
      <sz val="11"/>
      <color theme="8" tint="-0.499984740745262"/>
      <name val="Aptos Display"/>
      <family val="2"/>
    </font>
    <font>
      <b/>
      <sz val="11"/>
      <color theme="2"/>
      <name val="Aptos Display"/>
      <family val="2"/>
    </font>
    <font>
      <sz val="11"/>
      <color theme="7" tint="-0.249977111117893"/>
      <name val="Aptos Display"/>
      <family val="2"/>
    </font>
    <font>
      <i/>
      <sz val="11"/>
      <color theme="1"/>
      <name val="Aptos Display"/>
      <family val="2"/>
    </font>
    <font>
      <sz val="24"/>
      <color theme="2" tint="-9.9978637043366805E-2"/>
      <name val="Aptos Display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2"/>
      <name val="Abadi"/>
      <family val="2"/>
    </font>
    <font>
      <i/>
      <sz val="11"/>
      <color theme="1"/>
      <name val="Abadi"/>
      <family val="2"/>
    </font>
    <font>
      <sz val="11"/>
      <color theme="1"/>
      <name val="Abadi"/>
      <family val="2"/>
    </font>
    <font>
      <sz val="11"/>
      <color theme="2" tint="-0.89999084444715716"/>
      <name val="Abadi"/>
      <family val="2"/>
    </font>
    <font>
      <sz val="11"/>
      <color theme="7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b/>
      <sz val="11"/>
      <color rgb="FF793905"/>
      <name val="Calibri"/>
      <family val="2"/>
      <scheme val="minor"/>
    </font>
    <font>
      <sz val="11"/>
      <color rgb="FF793905"/>
      <name val="Calibri"/>
      <family val="2"/>
      <scheme val="minor"/>
    </font>
    <font>
      <sz val="11"/>
      <color theme="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8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9" fontId="0" fillId="4" borderId="1" xfId="1" applyFont="1" applyFill="1" applyBorder="1" applyAlignment="1">
      <alignment horizontal="center" vertical="center" wrapText="1"/>
    </xf>
    <xf numFmtId="9" fontId="0" fillId="5" borderId="1" xfId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4" fillId="12" borderId="0" xfId="0" applyFont="1" applyFill="1"/>
    <xf numFmtId="0" fontId="3" fillId="12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wrapText="1"/>
    </xf>
    <xf numFmtId="0" fontId="8" fillId="9" borderId="0" xfId="0" applyFont="1" applyFill="1"/>
    <xf numFmtId="0" fontId="8" fillId="0" borderId="0" xfId="0" applyFont="1"/>
    <xf numFmtId="0" fontId="9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9" fontId="9" fillId="4" borderId="1" xfId="1" applyFont="1" applyFill="1" applyBorder="1" applyAlignment="1">
      <alignment horizontal="center" vertical="center" wrapText="1"/>
    </xf>
    <xf numFmtId="9" fontId="10" fillId="5" borderId="6" xfId="1" applyFont="1" applyFill="1" applyBorder="1" applyAlignment="1">
      <alignment horizontal="center" vertical="center" wrapText="1"/>
    </xf>
    <xf numFmtId="9" fontId="10" fillId="5" borderId="1" xfId="1" applyFont="1" applyFill="1" applyBorder="1" applyAlignment="1">
      <alignment horizontal="center" vertical="center" wrapText="1"/>
    </xf>
    <xf numFmtId="9" fontId="11" fillId="13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" fontId="13" fillId="15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1" fillId="13" borderId="1" xfId="0" applyNumberFormat="1" applyFont="1" applyFill="1" applyBorder="1" applyAlignment="1">
      <alignment horizontal="center" vertical="center" wrapText="1"/>
    </xf>
    <xf numFmtId="1" fontId="10" fillId="5" borderId="5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right" vertical="center" wrapText="1" indent="2"/>
    </xf>
    <xf numFmtId="0" fontId="15" fillId="16" borderId="0" xfId="0" applyFont="1" applyFill="1" applyAlignment="1">
      <alignment horizontal="center" vertical="center" wrapText="1"/>
    </xf>
    <xf numFmtId="0" fontId="14" fillId="17" borderId="1" xfId="0" applyFont="1" applyFill="1" applyBorder="1" applyAlignment="1">
      <alignment horizontal="right" vertical="center" wrapText="1" indent="2"/>
    </xf>
    <xf numFmtId="0" fontId="10" fillId="17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9" fontId="0" fillId="5" borderId="2" xfId="1" applyFont="1" applyFill="1" applyBorder="1" applyAlignment="1">
      <alignment horizontal="center" vertical="center" wrapText="1"/>
    </xf>
    <xf numFmtId="9" fontId="0" fillId="5" borderId="3" xfId="1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top"/>
    </xf>
    <xf numFmtId="0" fontId="18" fillId="0" borderId="0" xfId="0" applyFont="1" applyAlignment="1">
      <alignment horizontal="center"/>
    </xf>
    <xf numFmtId="0" fontId="19" fillId="0" borderId="0" xfId="0" applyFont="1"/>
    <xf numFmtId="0" fontId="19" fillId="4" borderId="3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18" borderId="1" xfId="0" applyFont="1" applyFill="1" applyBorder="1" applyAlignment="1">
      <alignment vertical="center" wrapText="1"/>
    </xf>
    <xf numFmtId="0" fontId="20" fillId="18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15" borderId="0" xfId="0" applyFill="1"/>
    <xf numFmtId="0" fontId="3" fillId="19" borderId="1" xfId="0" applyFont="1" applyFill="1" applyBorder="1" applyAlignment="1">
      <alignment horizontal="center" vertical="top"/>
    </xf>
    <xf numFmtId="0" fontId="21" fillId="15" borderId="1" xfId="0" applyFont="1" applyFill="1" applyBorder="1"/>
    <xf numFmtId="164" fontId="21" fillId="15" borderId="1" xfId="1" applyNumberFormat="1" applyFont="1" applyFill="1" applyBorder="1" applyAlignment="1">
      <alignment horizontal="center"/>
    </xf>
    <xf numFmtId="0" fontId="3" fillId="19" borderId="6" xfId="0" applyFont="1" applyFill="1" applyBorder="1" applyAlignment="1">
      <alignment horizontal="center" vertical="top"/>
    </xf>
    <xf numFmtId="0" fontId="0" fillId="13" borderId="0" xfId="0" applyFill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9" fontId="16" fillId="18" borderId="1" xfId="1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4" borderId="1" xfId="0" applyNumberFormat="1" applyFill="1" applyBorder="1" applyAlignment="1">
      <alignment horizontal="center" vertical="center" wrapText="1"/>
    </xf>
    <xf numFmtId="1" fontId="0" fillId="5" borderId="2" xfId="0" applyNumberFormat="1" applyFill="1" applyBorder="1" applyAlignment="1">
      <alignment horizontal="center" vertical="center" wrapText="1"/>
    </xf>
    <xf numFmtId="1" fontId="0" fillId="5" borderId="3" xfId="0" applyNumberForma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1" fontId="16" fillId="18" borderId="1" xfId="0" applyNumberFormat="1" applyFont="1" applyFill="1" applyBorder="1" applyAlignment="1">
      <alignment horizontal="center" vertical="center" wrapText="1"/>
    </xf>
    <xf numFmtId="1" fontId="17" fillId="19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 wrapText="1"/>
    </xf>
    <xf numFmtId="0" fontId="25" fillId="6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0" fontId="26" fillId="5" borderId="1" xfId="0" applyFont="1" applyFill="1" applyBorder="1" applyAlignment="1">
      <alignment vertical="center" wrapText="1"/>
    </xf>
    <xf numFmtId="0" fontId="27" fillId="5" borderId="1" xfId="0" applyFont="1" applyFill="1" applyBorder="1" applyAlignment="1">
      <alignment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8" fillId="16" borderId="0" xfId="0" applyFont="1" applyFill="1"/>
    <xf numFmtId="0" fontId="7" fillId="16" borderId="0" xfId="0" applyFont="1" applyFill="1" applyAlignment="1">
      <alignment vertical="center" wrapText="1"/>
    </xf>
    <xf numFmtId="0" fontId="28" fillId="16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793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'Distribution des points'!$B$1</c:f>
              <c:strCache>
                <c:ptCount val="1"/>
                <c:pt idx="0">
                  <c:v>SELECTED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'Distribution des points'!$B$2:$B$13</c:f>
              <c:numCache>
                <c:formatCode>0.0%</c:formatCode>
                <c:ptCount val="12"/>
                <c:pt idx="0">
                  <c:v>0</c:v>
                </c:pt>
                <c:pt idx="1">
                  <c:v>9.0909090909090912E-2</c:v>
                </c:pt>
                <c:pt idx="2">
                  <c:v>0.18181818181818182</c:v>
                </c:pt>
                <c:pt idx="3">
                  <c:v>0.27272727272727271</c:v>
                </c:pt>
                <c:pt idx="4">
                  <c:v>0.36363636363636365</c:v>
                </c:pt>
                <c:pt idx="5">
                  <c:v>0.45454545454545459</c:v>
                </c:pt>
                <c:pt idx="6">
                  <c:v>0.54545454545454553</c:v>
                </c:pt>
                <c:pt idx="7">
                  <c:v>0.63636363636363646</c:v>
                </c:pt>
                <c:pt idx="8">
                  <c:v>0.7272727272727274</c:v>
                </c:pt>
                <c:pt idx="9">
                  <c:v>0.81818181818181834</c:v>
                </c:pt>
                <c:pt idx="10">
                  <c:v>0.90909090909090928</c:v>
                </c:pt>
                <c:pt idx="11">
                  <c:v>1.0000000000000002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8F-4747-A224-B57D42DEAE30}"/>
            </c:ext>
          </c:extLst>
        </c:ser>
        <c:ser>
          <c:idx val="1"/>
          <c:order val="1"/>
          <c:tx>
            <c:strRef>
              <c:f>'Distribution des points'!$D$1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'Distribution des points'!$D$2:$D$13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8F-4747-A224-B57D42DEAE30}"/>
            </c:ext>
          </c:extLst>
        </c:ser>
        <c:ser>
          <c:idx val="2"/>
          <c:order val="2"/>
          <c:tx>
            <c:strRef>
              <c:f>'Distribution des points'!$E$1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'Distribution des points'!$E$2:$E$13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8F-4747-A224-B57D42DEAE30}"/>
            </c:ext>
          </c:extLst>
        </c:ser>
        <c:ser>
          <c:idx val="3"/>
          <c:order val="3"/>
          <c:tx>
            <c:strRef>
              <c:f>'Distribution des points'!$F$1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'Distribution des points'!$F$2:$F$13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8F-4747-A224-B57D42DEAE30}"/>
            </c:ext>
          </c:extLst>
        </c:ser>
        <c:ser>
          <c:idx val="4"/>
          <c:order val="4"/>
          <c:tx>
            <c:strRef>
              <c:f>'Distribution des points'!$G$1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'Distribution des points'!$G$2:$G$13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8F-4747-A224-B57D42DEA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02559"/>
        <c:axId val="188315519"/>
      </c:lineChart>
      <c:catAx>
        <c:axId val="1883025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88315519"/>
        <c:crosses val="autoZero"/>
        <c:auto val="1"/>
        <c:lblAlgn val="ctr"/>
        <c:lblOffset val="100"/>
        <c:noMultiLvlLbl val="0"/>
      </c:catAx>
      <c:valAx>
        <c:axId val="188315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88302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252576</xdr:colOff>
      <xdr:row>0</xdr:row>
      <xdr:rowOff>61098</xdr:rowOff>
    </xdr:from>
    <xdr:to>
      <xdr:col>8</xdr:col>
      <xdr:colOff>115614</xdr:colOff>
      <xdr:row>12</xdr:row>
      <xdr:rowOff>47297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6FE041-0327-CDB7-8B90-27C1A459B9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4859-C862-4E73-976A-ED486529682A}">
  <dimension ref="A1:D13"/>
  <sheetViews>
    <sheetView zoomScale="130" zoomScaleNormal="130" workbookViewId="0">
      <selection activeCell="C2" sqref="C2"/>
    </sheetView>
  </sheetViews>
  <sheetFormatPr defaultRowHeight="15" x14ac:dyDescent="0.3"/>
  <cols>
    <col min="1" max="1" width="19.21875" style="73" customWidth="1"/>
    <col min="2" max="2" width="53.44140625" style="73" customWidth="1"/>
    <col min="3" max="3" width="9.44140625" style="73" customWidth="1"/>
    <col min="4" max="16384" width="8.88671875" style="73"/>
  </cols>
  <sheetData>
    <row r="1" spans="1:4" x14ac:dyDescent="0.3">
      <c r="A1" s="71" t="s">
        <v>0</v>
      </c>
      <c r="B1" s="71" t="s">
        <v>135</v>
      </c>
      <c r="C1" s="71" t="s">
        <v>1</v>
      </c>
      <c r="D1" s="72"/>
    </row>
    <row r="2" spans="1:4" ht="31.2" customHeight="1" x14ac:dyDescent="0.3">
      <c r="A2" s="74" t="s">
        <v>265</v>
      </c>
      <c r="B2" s="74" t="s">
        <v>138</v>
      </c>
      <c r="C2" s="75">
        <v>20</v>
      </c>
      <c r="D2" s="72"/>
    </row>
    <row r="3" spans="1:4" ht="31.2" customHeight="1" x14ac:dyDescent="0.3">
      <c r="A3" s="76" t="s">
        <v>265</v>
      </c>
      <c r="B3" s="76" t="s">
        <v>2</v>
      </c>
      <c r="C3" s="77">
        <v>5</v>
      </c>
      <c r="D3" s="72"/>
    </row>
    <row r="4" spans="1:4" ht="31.2" customHeight="1" x14ac:dyDescent="0.3">
      <c r="A4" s="76" t="s">
        <v>265</v>
      </c>
      <c r="B4" s="76" t="s">
        <v>268</v>
      </c>
      <c r="C4" s="77">
        <v>20</v>
      </c>
      <c r="D4" s="72"/>
    </row>
    <row r="5" spans="1:4" ht="31.2" customHeight="1" x14ac:dyDescent="0.3">
      <c r="A5" s="76" t="s">
        <v>265</v>
      </c>
      <c r="B5" s="76" t="s">
        <v>297</v>
      </c>
      <c r="C5" s="77">
        <v>15</v>
      </c>
      <c r="D5" s="78">
        <f>SUM(C2:C5)</f>
        <v>60</v>
      </c>
    </row>
    <row r="6" spans="1:4" ht="31.2" customHeight="1" x14ac:dyDescent="0.3">
      <c r="A6" s="79" t="s">
        <v>271</v>
      </c>
      <c r="B6" s="79" t="s">
        <v>272</v>
      </c>
      <c r="C6" s="80">
        <v>25</v>
      </c>
      <c r="D6" s="78"/>
    </row>
    <row r="7" spans="1:4" ht="31.2" customHeight="1" x14ac:dyDescent="0.3">
      <c r="A7" s="79" t="s">
        <v>271</v>
      </c>
      <c r="B7" s="79" t="s">
        <v>274</v>
      </c>
      <c r="C7" s="80">
        <v>5</v>
      </c>
      <c r="D7" s="78">
        <f>SUM(C6:C7)</f>
        <v>30</v>
      </c>
    </row>
    <row r="8" spans="1:4" ht="31.2" customHeight="1" x14ac:dyDescent="0.3">
      <c r="A8" s="81" t="s">
        <v>276</v>
      </c>
      <c r="B8" s="81" t="s">
        <v>277</v>
      </c>
      <c r="C8" s="82">
        <v>5</v>
      </c>
      <c r="D8" s="78"/>
    </row>
    <row r="9" spans="1:4" ht="26.4" customHeight="1" x14ac:dyDescent="0.3">
      <c r="A9" s="81" t="s">
        <v>276</v>
      </c>
      <c r="B9" s="81" t="s">
        <v>279</v>
      </c>
      <c r="C9" s="82">
        <v>5</v>
      </c>
      <c r="D9" s="78">
        <f>SUM(C8:C9)</f>
        <v>10</v>
      </c>
    </row>
    <row r="10" spans="1:4" x14ac:dyDescent="0.3">
      <c r="C10" s="83">
        <f>SUM(C2:C9)</f>
        <v>100</v>
      </c>
    </row>
    <row r="13" spans="1:4" x14ac:dyDescent="0.3">
      <c r="C13" s="73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="115" zoomScaleNormal="115" workbookViewId="0">
      <selection activeCell="H16" sqref="H16"/>
    </sheetView>
  </sheetViews>
  <sheetFormatPr defaultRowHeight="14.4" x14ac:dyDescent="0.3"/>
  <cols>
    <col min="1" max="1" width="6.6640625" customWidth="1"/>
    <col min="2" max="7" width="9.77734375" customWidth="1"/>
  </cols>
  <sheetData>
    <row r="1" spans="1:16" x14ac:dyDescent="0.3">
      <c r="A1" s="85" t="s">
        <v>4</v>
      </c>
      <c r="B1" s="88" t="s">
        <v>300</v>
      </c>
      <c r="K1" t="s">
        <v>327</v>
      </c>
      <c r="L1" t="s">
        <v>328</v>
      </c>
      <c r="M1" t="s">
        <v>329</v>
      </c>
    </row>
    <row r="2" spans="1:16" x14ac:dyDescent="0.3">
      <c r="A2" s="86">
        <v>1</v>
      </c>
      <c r="B2" s="87">
        <v>0</v>
      </c>
      <c r="K2">
        <v>0</v>
      </c>
      <c r="L2">
        <v>49</v>
      </c>
      <c r="M2">
        <v>1</v>
      </c>
      <c r="O2">
        <v>725</v>
      </c>
      <c r="P2" t="e">
        <f>VLOOKUP(O2,$K$2:$M$21,2,)</f>
        <v>#N/A</v>
      </c>
    </row>
    <row r="3" spans="1:16" x14ac:dyDescent="0.3">
      <c r="A3" s="86">
        <v>2</v>
      </c>
      <c r="B3" s="87">
        <f>100/1100</f>
        <v>9.0909090909090912E-2</v>
      </c>
      <c r="K3">
        <f>L2+1</f>
        <v>50</v>
      </c>
      <c r="L3">
        <f>K3+$L$2</f>
        <v>99</v>
      </c>
      <c r="M3">
        <v>2</v>
      </c>
    </row>
    <row r="4" spans="1:16" x14ac:dyDescent="0.3">
      <c r="A4" s="86">
        <v>3</v>
      </c>
      <c r="B4" s="87">
        <f>B3+100/1100</f>
        <v>0.18181818181818182</v>
      </c>
      <c r="K4">
        <f t="shared" ref="K4:K21" si="0">L3+1</f>
        <v>100</v>
      </c>
      <c r="L4">
        <f>K4+$L$2</f>
        <v>149</v>
      </c>
      <c r="M4">
        <v>3</v>
      </c>
    </row>
    <row r="5" spans="1:16" x14ac:dyDescent="0.3">
      <c r="A5" s="86">
        <v>4</v>
      </c>
      <c r="B5" s="87">
        <f t="shared" ref="B5:B13" si="1">B4+100/1100</f>
        <v>0.27272727272727271</v>
      </c>
      <c r="K5">
        <f t="shared" si="0"/>
        <v>150</v>
      </c>
      <c r="L5">
        <f>K5+$L$2</f>
        <v>199</v>
      </c>
      <c r="M5">
        <v>4</v>
      </c>
    </row>
    <row r="6" spans="1:16" x14ac:dyDescent="0.3">
      <c r="A6" s="86">
        <v>5</v>
      </c>
      <c r="B6" s="87">
        <f t="shared" si="1"/>
        <v>0.36363636363636365</v>
      </c>
      <c r="K6">
        <f t="shared" si="0"/>
        <v>200</v>
      </c>
      <c r="L6">
        <f>K6+$L$2</f>
        <v>249</v>
      </c>
      <c r="M6">
        <v>5</v>
      </c>
    </row>
    <row r="7" spans="1:16" x14ac:dyDescent="0.3">
      <c r="A7" s="86">
        <v>6</v>
      </c>
      <c r="B7" s="87">
        <f t="shared" si="1"/>
        <v>0.45454545454545459</v>
      </c>
      <c r="K7">
        <f t="shared" si="0"/>
        <v>250</v>
      </c>
      <c r="L7">
        <f>K7+$L$2</f>
        <v>299</v>
      </c>
      <c r="M7">
        <v>6</v>
      </c>
    </row>
    <row r="8" spans="1:16" x14ac:dyDescent="0.3">
      <c r="A8" s="86">
        <v>7</v>
      </c>
      <c r="B8" s="87">
        <f t="shared" si="1"/>
        <v>0.54545454545454553</v>
      </c>
      <c r="K8">
        <f t="shared" si="0"/>
        <v>300</v>
      </c>
      <c r="L8">
        <f>K8+$L$2</f>
        <v>349</v>
      </c>
      <c r="M8">
        <v>7</v>
      </c>
    </row>
    <row r="9" spans="1:16" x14ac:dyDescent="0.3">
      <c r="A9" s="86">
        <v>8</v>
      </c>
      <c r="B9" s="87">
        <f t="shared" si="1"/>
        <v>0.63636363636363646</v>
      </c>
      <c r="K9">
        <f t="shared" si="0"/>
        <v>350</v>
      </c>
      <c r="L9">
        <f>K9+$L$2</f>
        <v>399</v>
      </c>
      <c r="M9">
        <v>8</v>
      </c>
    </row>
    <row r="10" spans="1:16" x14ac:dyDescent="0.3">
      <c r="A10" s="86">
        <v>9</v>
      </c>
      <c r="B10" s="87">
        <f t="shared" si="1"/>
        <v>0.7272727272727274</v>
      </c>
      <c r="K10">
        <f t="shared" si="0"/>
        <v>400</v>
      </c>
      <c r="L10">
        <f>K10+$L$2</f>
        <v>449</v>
      </c>
      <c r="M10">
        <v>9</v>
      </c>
    </row>
    <row r="11" spans="1:16" x14ac:dyDescent="0.3">
      <c r="A11" s="86">
        <v>10</v>
      </c>
      <c r="B11" s="87">
        <f t="shared" si="1"/>
        <v>0.81818181818181834</v>
      </c>
      <c r="K11">
        <f t="shared" si="0"/>
        <v>450</v>
      </c>
      <c r="L11">
        <f>K11+$L$2</f>
        <v>499</v>
      </c>
      <c r="M11">
        <v>10</v>
      </c>
    </row>
    <row r="12" spans="1:16" x14ac:dyDescent="0.3">
      <c r="A12" s="86">
        <v>11</v>
      </c>
      <c r="B12" s="87">
        <f t="shared" si="1"/>
        <v>0.90909090909090928</v>
      </c>
      <c r="K12">
        <f t="shared" si="0"/>
        <v>500</v>
      </c>
      <c r="L12">
        <f>K12+$L$2</f>
        <v>549</v>
      </c>
      <c r="M12">
        <v>11</v>
      </c>
    </row>
    <row r="13" spans="1:16" x14ac:dyDescent="0.3">
      <c r="A13" s="86">
        <v>12</v>
      </c>
      <c r="B13" s="87">
        <f t="shared" si="1"/>
        <v>1.0000000000000002</v>
      </c>
      <c r="K13">
        <f t="shared" si="0"/>
        <v>550</v>
      </c>
      <c r="L13">
        <f>K13+$L$2</f>
        <v>599</v>
      </c>
      <c r="M13">
        <v>12</v>
      </c>
    </row>
    <row r="14" spans="1:16" x14ac:dyDescent="0.3">
      <c r="K14">
        <f t="shared" si="0"/>
        <v>600</v>
      </c>
      <c r="L14">
        <f>K14+$L$2</f>
        <v>649</v>
      </c>
      <c r="M14">
        <v>13</v>
      </c>
    </row>
    <row r="15" spans="1:16" x14ac:dyDescent="0.3">
      <c r="K15">
        <f t="shared" si="0"/>
        <v>650</v>
      </c>
      <c r="L15">
        <f>K15+$L$2</f>
        <v>699</v>
      </c>
      <c r="M15">
        <v>14</v>
      </c>
    </row>
    <row r="16" spans="1:16" x14ac:dyDescent="0.3">
      <c r="A16" s="57" t="s">
        <v>285</v>
      </c>
      <c r="B16" s="57"/>
      <c r="K16">
        <f t="shared" si="0"/>
        <v>700</v>
      </c>
      <c r="L16">
        <f>K16+$L$2</f>
        <v>749</v>
      </c>
      <c r="M16">
        <v>15</v>
      </c>
    </row>
    <row r="17" spans="1:13" x14ac:dyDescent="0.3">
      <c r="A17" s="57"/>
      <c r="B17" s="57"/>
      <c r="C17" s="3"/>
      <c r="D17" s="3">
        <v>1</v>
      </c>
      <c r="E17" s="3">
        <v>2</v>
      </c>
      <c r="F17" s="3">
        <v>3</v>
      </c>
      <c r="G17" s="3">
        <v>4</v>
      </c>
      <c r="H17" s="3">
        <v>5</v>
      </c>
      <c r="I17" s="3">
        <v>6</v>
      </c>
      <c r="K17">
        <f t="shared" si="0"/>
        <v>750</v>
      </c>
      <c r="L17">
        <f t="shared" ref="L17:L21" si="2">K17+$L$2</f>
        <v>799</v>
      </c>
      <c r="M17">
        <v>16</v>
      </c>
    </row>
    <row r="18" spans="1:13" x14ac:dyDescent="0.3">
      <c r="B18" s="4">
        <v>1</v>
      </c>
      <c r="C18" s="4"/>
      <c r="D18" s="90">
        <v>1</v>
      </c>
      <c r="E18" s="90">
        <v>1</v>
      </c>
      <c r="F18" s="89">
        <v>2</v>
      </c>
      <c r="G18" s="89">
        <v>2</v>
      </c>
      <c r="H18" s="91">
        <v>3</v>
      </c>
      <c r="I18" s="91">
        <v>3</v>
      </c>
      <c r="K18">
        <f t="shared" si="0"/>
        <v>800</v>
      </c>
      <c r="L18">
        <f t="shared" si="2"/>
        <v>849</v>
      </c>
      <c r="M18">
        <v>17</v>
      </c>
    </row>
    <row r="19" spans="1:13" x14ac:dyDescent="0.3">
      <c r="B19" s="4">
        <v>2</v>
      </c>
      <c r="C19" s="4"/>
      <c r="D19" s="89">
        <v>2</v>
      </c>
      <c r="E19" s="89">
        <v>2</v>
      </c>
      <c r="F19" s="91">
        <v>3</v>
      </c>
      <c r="G19" s="91">
        <v>3</v>
      </c>
      <c r="H19" s="90">
        <v>4</v>
      </c>
      <c r="I19" s="90">
        <v>4</v>
      </c>
      <c r="K19">
        <f t="shared" si="0"/>
        <v>850</v>
      </c>
      <c r="L19">
        <f t="shared" si="2"/>
        <v>899</v>
      </c>
      <c r="M19">
        <v>18</v>
      </c>
    </row>
    <row r="20" spans="1:13" x14ac:dyDescent="0.3">
      <c r="B20" s="4">
        <v>3</v>
      </c>
      <c r="C20" s="4"/>
      <c r="D20" s="91">
        <v>3</v>
      </c>
      <c r="E20" s="91">
        <v>3</v>
      </c>
      <c r="F20" s="90">
        <v>4</v>
      </c>
      <c r="G20" s="90">
        <v>4</v>
      </c>
      <c r="H20" s="89">
        <v>5</v>
      </c>
      <c r="I20" s="89">
        <v>5</v>
      </c>
      <c r="K20">
        <f t="shared" si="0"/>
        <v>900</v>
      </c>
      <c r="L20">
        <f t="shared" si="2"/>
        <v>949</v>
      </c>
      <c r="M20">
        <v>19</v>
      </c>
    </row>
    <row r="21" spans="1:13" x14ac:dyDescent="0.3">
      <c r="B21" s="4">
        <v>4</v>
      </c>
      <c r="C21" s="4"/>
      <c r="D21" s="90">
        <v>4</v>
      </c>
      <c r="E21" s="90">
        <v>4</v>
      </c>
      <c r="F21" s="89">
        <v>5</v>
      </c>
      <c r="G21" s="89">
        <v>5</v>
      </c>
      <c r="H21" s="91">
        <v>6</v>
      </c>
      <c r="I21" s="91">
        <v>6</v>
      </c>
      <c r="K21">
        <f t="shared" si="0"/>
        <v>950</v>
      </c>
      <c r="L21">
        <f t="shared" si="2"/>
        <v>999</v>
      </c>
      <c r="M21">
        <v>20</v>
      </c>
    </row>
    <row r="22" spans="1:13" x14ac:dyDescent="0.3">
      <c r="B22" s="4">
        <v>5</v>
      </c>
      <c r="C22" s="4"/>
      <c r="D22" s="89">
        <v>5</v>
      </c>
      <c r="E22" s="89">
        <v>5</v>
      </c>
      <c r="F22" s="91">
        <v>6</v>
      </c>
      <c r="G22" s="91">
        <v>6</v>
      </c>
      <c r="H22" s="90">
        <v>7</v>
      </c>
      <c r="I22" s="90">
        <v>7</v>
      </c>
    </row>
    <row r="23" spans="1:13" x14ac:dyDescent="0.3">
      <c r="B23" s="4">
        <v>6</v>
      </c>
      <c r="C23" s="4"/>
      <c r="D23" s="91">
        <v>6</v>
      </c>
      <c r="E23" s="91">
        <v>6</v>
      </c>
      <c r="F23" s="90">
        <v>7</v>
      </c>
      <c r="G23" s="90">
        <v>7</v>
      </c>
      <c r="H23" s="89">
        <v>8</v>
      </c>
      <c r="I23" s="89">
        <v>8</v>
      </c>
    </row>
    <row r="24" spans="1:13" x14ac:dyDescent="0.3">
      <c r="B24" s="4">
        <v>7</v>
      </c>
      <c r="C24" s="4"/>
      <c r="D24" s="90">
        <v>7</v>
      </c>
      <c r="E24" s="90">
        <v>7</v>
      </c>
      <c r="F24" s="89">
        <v>8</v>
      </c>
      <c r="G24" s="89">
        <v>8</v>
      </c>
      <c r="H24" s="91">
        <v>9</v>
      </c>
      <c r="I24" s="91">
        <v>10</v>
      </c>
    </row>
    <row r="25" spans="1:13" x14ac:dyDescent="0.3">
      <c r="B25" s="4">
        <v>8</v>
      </c>
      <c r="C25" s="4"/>
      <c r="D25" s="89">
        <v>8</v>
      </c>
      <c r="E25" s="89">
        <v>8</v>
      </c>
      <c r="F25" s="91">
        <v>9</v>
      </c>
      <c r="G25" s="91">
        <v>10</v>
      </c>
      <c r="H25" s="90">
        <v>11</v>
      </c>
      <c r="I25" s="90">
        <v>12</v>
      </c>
    </row>
    <row r="26" spans="1:13" x14ac:dyDescent="0.3">
      <c r="A26" s="57" t="s">
        <v>285</v>
      </c>
      <c r="B26" s="57"/>
    </row>
    <row r="27" spans="1:13" ht="14.4" customHeight="1" x14ac:dyDescent="0.3">
      <c r="A27" s="57"/>
      <c r="B27" s="57"/>
      <c r="C27" s="3"/>
      <c r="D27" s="3">
        <v>1</v>
      </c>
      <c r="E27" s="3">
        <v>2</v>
      </c>
      <c r="F27" s="3">
        <v>3</v>
      </c>
      <c r="G27" s="3">
        <v>4</v>
      </c>
      <c r="H27" s="3">
        <v>5</v>
      </c>
      <c r="I27" s="3">
        <v>6</v>
      </c>
    </row>
    <row r="28" spans="1:13" x14ac:dyDescent="0.3">
      <c r="B28" s="4">
        <v>1</v>
      </c>
      <c r="C28" s="4"/>
      <c r="D28" s="92">
        <f>VLOOKUP(D18,$A$2:$B$13,2,FALSE)</f>
        <v>0</v>
      </c>
      <c r="E28" s="92">
        <f t="shared" ref="E28:I28" si="3">VLOOKUP(E18,$A$2:$B$13,2,FALSE)</f>
        <v>0</v>
      </c>
      <c r="F28" s="92">
        <f t="shared" si="3"/>
        <v>9.0909090909090912E-2</v>
      </c>
      <c r="G28" s="92">
        <f t="shared" si="3"/>
        <v>9.0909090909090912E-2</v>
      </c>
      <c r="H28" s="92">
        <f t="shared" si="3"/>
        <v>0.18181818181818182</v>
      </c>
      <c r="I28" s="92">
        <f t="shared" si="3"/>
        <v>0.18181818181818182</v>
      </c>
    </row>
    <row r="29" spans="1:13" x14ac:dyDescent="0.3">
      <c r="B29" s="4">
        <v>2</v>
      </c>
      <c r="C29" s="4"/>
      <c r="D29" s="92">
        <f t="shared" ref="D29:I35" si="4">VLOOKUP(D19,$A$2:$B$13,2,FALSE)</f>
        <v>9.0909090909090912E-2</v>
      </c>
      <c r="E29" s="92">
        <f t="shared" si="4"/>
        <v>9.0909090909090912E-2</v>
      </c>
      <c r="F29" s="92">
        <f t="shared" si="4"/>
        <v>0.18181818181818182</v>
      </c>
      <c r="G29" s="92">
        <f t="shared" si="4"/>
        <v>0.18181818181818182</v>
      </c>
      <c r="H29" s="92">
        <f t="shared" si="4"/>
        <v>0.27272727272727271</v>
      </c>
      <c r="I29" s="92">
        <f t="shared" si="4"/>
        <v>0.27272727272727271</v>
      </c>
    </row>
    <row r="30" spans="1:13" x14ac:dyDescent="0.3">
      <c r="B30" s="4">
        <v>3</v>
      </c>
      <c r="C30" s="4"/>
      <c r="D30" s="92">
        <f t="shared" si="4"/>
        <v>0.18181818181818182</v>
      </c>
      <c r="E30" s="92">
        <f t="shared" si="4"/>
        <v>0.18181818181818182</v>
      </c>
      <c r="F30" s="92">
        <f t="shared" si="4"/>
        <v>0.27272727272727271</v>
      </c>
      <c r="G30" s="92">
        <f t="shared" si="4"/>
        <v>0.27272727272727271</v>
      </c>
      <c r="H30" s="92">
        <f t="shared" si="4"/>
        <v>0.36363636363636365</v>
      </c>
      <c r="I30" s="92">
        <f t="shared" si="4"/>
        <v>0.36363636363636365</v>
      </c>
    </row>
    <row r="31" spans="1:13" x14ac:dyDescent="0.3">
      <c r="B31" s="4">
        <v>4</v>
      </c>
      <c r="C31" s="4"/>
      <c r="D31" s="92">
        <f t="shared" si="4"/>
        <v>0.27272727272727271</v>
      </c>
      <c r="E31" s="92">
        <f t="shared" si="4"/>
        <v>0.27272727272727271</v>
      </c>
      <c r="F31" s="92">
        <f t="shared" si="4"/>
        <v>0.36363636363636365</v>
      </c>
      <c r="G31" s="92">
        <f t="shared" si="4"/>
        <v>0.36363636363636365</v>
      </c>
      <c r="H31" s="92">
        <f t="shared" si="4"/>
        <v>0.45454545454545459</v>
      </c>
      <c r="I31" s="92">
        <f t="shared" si="4"/>
        <v>0.45454545454545459</v>
      </c>
    </row>
    <row r="32" spans="1:13" x14ac:dyDescent="0.3">
      <c r="B32" s="4">
        <v>5</v>
      </c>
      <c r="C32" s="4"/>
      <c r="D32" s="92">
        <f t="shared" si="4"/>
        <v>0.36363636363636365</v>
      </c>
      <c r="E32" s="92">
        <f t="shared" si="4"/>
        <v>0.36363636363636365</v>
      </c>
      <c r="F32" s="92">
        <f t="shared" si="4"/>
        <v>0.45454545454545459</v>
      </c>
      <c r="G32" s="92">
        <f t="shared" si="4"/>
        <v>0.45454545454545459</v>
      </c>
      <c r="H32" s="92">
        <f t="shared" si="4"/>
        <v>0.54545454545454553</v>
      </c>
      <c r="I32" s="92">
        <f t="shared" si="4"/>
        <v>0.54545454545454553</v>
      </c>
    </row>
    <row r="33" spans="2:9" x14ac:dyDescent="0.3">
      <c r="B33" s="4">
        <v>6</v>
      </c>
      <c r="C33" s="4"/>
      <c r="D33" s="92">
        <f t="shared" si="4"/>
        <v>0.45454545454545459</v>
      </c>
      <c r="E33" s="92">
        <f t="shared" si="4"/>
        <v>0.45454545454545459</v>
      </c>
      <c r="F33" s="92">
        <f t="shared" si="4"/>
        <v>0.54545454545454553</v>
      </c>
      <c r="G33" s="92">
        <f t="shared" si="4"/>
        <v>0.54545454545454553</v>
      </c>
      <c r="H33" s="92">
        <f t="shared" si="4"/>
        <v>0.63636363636363646</v>
      </c>
      <c r="I33" s="92">
        <f t="shared" si="4"/>
        <v>0.63636363636363646</v>
      </c>
    </row>
    <row r="34" spans="2:9" x14ac:dyDescent="0.3">
      <c r="B34" s="4">
        <v>7</v>
      </c>
      <c r="C34" s="4"/>
      <c r="D34" s="92">
        <f t="shared" si="4"/>
        <v>0.54545454545454553</v>
      </c>
      <c r="E34" s="92">
        <f t="shared" si="4"/>
        <v>0.54545454545454553</v>
      </c>
      <c r="F34" s="92">
        <f t="shared" si="4"/>
        <v>0.63636363636363646</v>
      </c>
      <c r="G34" s="92">
        <f t="shared" si="4"/>
        <v>0.63636363636363646</v>
      </c>
      <c r="H34" s="92">
        <f t="shared" si="4"/>
        <v>0.7272727272727274</v>
      </c>
      <c r="I34" s="92">
        <f t="shared" si="4"/>
        <v>0.81818181818181834</v>
      </c>
    </row>
    <row r="35" spans="2:9" x14ac:dyDescent="0.3">
      <c r="B35" s="4">
        <v>8</v>
      </c>
      <c r="C35" s="4"/>
      <c r="D35" s="92">
        <f t="shared" si="4"/>
        <v>0.63636363636363646</v>
      </c>
      <c r="E35" s="92">
        <f t="shared" si="4"/>
        <v>0.63636363636363646</v>
      </c>
      <c r="F35" s="92">
        <f t="shared" si="4"/>
        <v>0.7272727272727274</v>
      </c>
      <c r="G35" s="92">
        <f t="shared" si="4"/>
        <v>0.81818181818181834</v>
      </c>
      <c r="H35" s="92">
        <f t="shared" si="4"/>
        <v>0.90909090909090928</v>
      </c>
      <c r="I35" s="92">
        <f t="shared" si="4"/>
        <v>1.0000000000000002</v>
      </c>
    </row>
  </sheetData>
  <mergeCells count="2">
    <mergeCell ref="A16:B17"/>
    <mergeCell ref="A26:B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D9B-906C-41B1-AEFE-4AD9D8C3B241}">
  <dimension ref="A1:F27"/>
  <sheetViews>
    <sheetView zoomScale="115" zoomScaleNormal="115" workbookViewId="0">
      <selection activeCell="F2" sqref="F2"/>
    </sheetView>
  </sheetViews>
  <sheetFormatPr defaultRowHeight="14.4" x14ac:dyDescent="0.3"/>
  <sheetData>
    <row r="1" spans="1:6" x14ac:dyDescent="0.3">
      <c r="A1" s="119" t="s">
        <v>327</v>
      </c>
      <c r="B1" s="119" t="s">
        <v>328</v>
      </c>
      <c r="C1" s="119" t="s">
        <v>329</v>
      </c>
    </row>
    <row r="2" spans="1:6" x14ac:dyDescent="0.3">
      <c r="A2" s="84">
        <v>0</v>
      </c>
      <c r="B2" s="84">
        <v>49</v>
      </c>
      <c r="C2" s="84">
        <v>1</v>
      </c>
      <c r="E2">
        <v>900</v>
      </c>
      <c r="F2">
        <f>LOOKUP(E2,A2:A21,C2:C21)</f>
        <v>19</v>
      </c>
    </row>
    <row r="3" spans="1:6" x14ac:dyDescent="0.3">
      <c r="A3" s="84">
        <f>B2+1</f>
        <v>50</v>
      </c>
      <c r="B3" s="84">
        <f>A3+$B$2</f>
        <v>99</v>
      </c>
      <c r="C3" s="84">
        <v>2</v>
      </c>
    </row>
    <row r="4" spans="1:6" x14ac:dyDescent="0.3">
      <c r="A4" s="84">
        <f t="shared" ref="A4:A21" si="0">B3+1</f>
        <v>100</v>
      </c>
      <c r="B4" s="84">
        <f>A4+$B$2</f>
        <v>149</v>
      </c>
      <c r="C4" s="84">
        <v>3</v>
      </c>
    </row>
    <row r="5" spans="1:6" x14ac:dyDescent="0.3">
      <c r="A5" s="84">
        <f t="shared" si="0"/>
        <v>150</v>
      </c>
      <c r="B5" s="84">
        <f>A5+$B$2</f>
        <v>199</v>
      </c>
      <c r="C5" s="84">
        <v>4</v>
      </c>
    </row>
    <row r="6" spans="1:6" x14ac:dyDescent="0.3">
      <c r="A6" s="84">
        <f t="shared" si="0"/>
        <v>200</v>
      </c>
      <c r="B6" s="84">
        <f>A6+$B$2</f>
        <v>249</v>
      </c>
      <c r="C6" s="84">
        <v>5</v>
      </c>
    </row>
    <row r="7" spans="1:6" x14ac:dyDescent="0.3">
      <c r="A7" s="84">
        <f t="shared" si="0"/>
        <v>250</v>
      </c>
      <c r="B7" s="84">
        <f>A7+$B$2</f>
        <v>299</v>
      </c>
      <c r="C7" s="84">
        <v>6</v>
      </c>
    </row>
    <row r="8" spans="1:6" x14ac:dyDescent="0.3">
      <c r="A8" s="84">
        <f t="shared" si="0"/>
        <v>300</v>
      </c>
      <c r="B8" s="84">
        <f>A8+$B$2</f>
        <v>349</v>
      </c>
      <c r="C8" s="84">
        <v>7</v>
      </c>
    </row>
    <row r="9" spans="1:6" x14ac:dyDescent="0.3">
      <c r="A9" s="84">
        <f t="shared" si="0"/>
        <v>350</v>
      </c>
      <c r="B9" s="84">
        <f>A9+$B$2</f>
        <v>399</v>
      </c>
      <c r="C9" s="84">
        <v>8</v>
      </c>
    </row>
    <row r="10" spans="1:6" x14ac:dyDescent="0.3">
      <c r="A10" s="84">
        <f t="shared" si="0"/>
        <v>400</v>
      </c>
      <c r="B10" s="84">
        <f>A10+$B$2</f>
        <v>449</v>
      </c>
      <c r="C10" s="84">
        <v>9</v>
      </c>
    </row>
    <row r="11" spans="1:6" x14ac:dyDescent="0.3">
      <c r="A11" s="84">
        <f t="shared" si="0"/>
        <v>450</v>
      </c>
      <c r="B11" s="84">
        <f>A11+$B$2</f>
        <v>499</v>
      </c>
      <c r="C11" s="84">
        <v>10</v>
      </c>
    </row>
    <row r="12" spans="1:6" x14ac:dyDescent="0.3">
      <c r="A12" s="84">
        <f t="shared" si="0"/>
        <v>500</v>
      </c>
      <c r="B12" s="84">
        <f>A12+$B$2</f>
        <v>549</v>
      </c>
      <c r="C12" s="84">
        <v>11</v>
      </c>
    </row>
    <row r="13" spans="1:6" x14ac:dyDescent="0.3">
      <c r="A13" s="84">
        <f t="shared" si="0"/>
        <v>550</v>
      </c>
      <c r="B13" s="84">
        <f>A13+$B$2</f>
        <v>599</v>
      </c>
      <c r="C13" s="84">
        <v>12</v>
      </c>
    </row>
    <row r="14" spans="1:6" x14ac:dyDescent="0.3">
      <c r="A14" s="84">
        <f t="shared" si="0"/>
        <v>600</v>
      </c>
      <c r="B14" s="84">
        <f>A14+$B$2</f>
        <v>649</v>
      </c>
      <c r="C14" s="84">
        <v>13</v>
      </c>
    </row>
    <row r="15" spans="1:6" x14ac:dyDescent="0.3">
      <c r="A15" s="84">
        <f t="shared" si="0"/>
        <v>650</v>
      </c>
      <c r="B15" s="84">
        <f>A15+$B$2</f>
        <v>699</v>
      </c>
      <c r="C15" s="84">
        <v>14</v>
      </c>
    </row>
    <row r="16" spans="1:6" x14ac:dyDescent="0.3">
      <c r="A16" s="84">
        <f t="shared" si="0"/>
        <v>700</v>
      </c>
      <c r="B16" s="84">
        <f>A16+$B$2</f>
        <v>749</v>
      </c>
      <c r="C16" s="84">
        <v>15</v>
      </c>
    </row>
    <row r="17" spans="1:3" x14ac:dyDescent="0.3">
      <c r="A17" s="84">
        <f t="shared" si="0"/>
        <v>750</v>
      </c>
      <c r="B17" s="84">
        <f t="shared" ref="B17:B21" si="1">A17+$B$2</f>
        <v>799</v>
      </c>
      <c r="C17" s="84">
        <v>16</v>
      </c>
    </row>
    <row r="18" spans="1:3" x14ac:dyDescent="0.3">
      <c r="A18" s="84">
        <f t="shared" si="0"/>
        <v>800</v>
      </c>
      <c r="B18" s="84">
        <f t="shared" si="1"/>
        <v>849</v>
      </c>
      <c r="C18" s="84">
        <v>17</v>
      </c>
    </row>
    <row r="19" spans="1:3" x14ac:dyDescent="0.3">
      <c r="A19" s="84">
        <f t="shared" si="0"/>
        <v>850</v>
      </c>
      <c r="B19" s="84">
        <f t="shared" si="1"/>
        <v>899</v>
      </c>
      <c r="C19" s="84">
        <v>18</v>
      </c>
    </row>
    <row r="20" spans="1:3" x14ac:dyDescent="0.3">
      <c r="A20" s="84">
        <f t="shared" si="0"/>
        <v>900</v>
      </c>
      <c r="B20" s="84">
        <f t="shared" si="1"/>
        <v>949</v>
      </c>
      <c r="C20" s="84">
        <v>19</v>
      </c>
    </row>
    <row r="21" spans="1:3" x14ac:dyDescent="0.3">
      <c r="A21" s="84">
        <f t="shared" si="0"/>
        <v>950</v>
      </c>
      <c r="B21" s="84">
        <f t="shared" si="1"/>
        <v>999</v>
      </c>
      <c r="C21" s="84">
        <v>20</v>
      </c>
    </row>
    <row r="27" spans="1:3" ht="14.4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915AA-AFA9-4E2A-96B9-2B0F520A94D2}">
  <dimension ref="A1:G13"/>
  <sheetViews>
    <sheetView topLeftCell="A4" zoomScale="115" zoomScaleNormal="115" workbookViewId="0">
      <selection activeCell="G14" sqref="G14"/>
    </sheetView>
  </sheetViews>
  <sheetFormatPr defaultRowHeight="14.4" x14ac:dyDescent="0.3"/>
  <cols>
    <col min="1" max="1" width="20.77734375" customWidth="1"/>
    <col min="2" max="2" width="49.44140625" customWidth="1"/>
    <col min="3" max="3" width="9.77734375" customWidth="1"/>
    <col min="4" max="4" width="11.21875" customWidth="1"/>
    <col min="5" max="5" width="7.77734375" customWidth="1"/>
    <col min="6" max="6" width="9.6640625" customWidth="1"/>
    <col min="7" max="7" width="12" bestFit="1" customWidth="1"/>
  </cols>
  <sheetData>
    <row r="1" spans="1:7" s="97" customFormat="1" ht="22.8" customHeight="1" x14ac:dyDescent="0.3">
      <c r="A1" s="96" t="s">
        <v>0</v>
      </c>
      <c r="B1" s="96" t="s">
        <v>135</v>
      </c>
      <c r="C1" s="96" t="s">
        <v>1</v>
      </c>
      <c r="D1" s="96" t="s">
        <v>283</v>
      </c>
      <c r="E1" s="96" t="s">
        <v>281</v>
      </c>
      <c r="F1" s="96" t="s">
        <v>284</v>
      </c>
      <c r="G1" s="96" t="s">
        <v>282</v>
      </c>
    </row>
    <row r="2" spans="1:7" ht="31.2" customHeight="1" x14ac:dyDescent="0.3">
      <c r="A2" s="5" t="s">
        <v>265</v>
      </c>
      <c r="B2" s="5" t="s">
        <v>138</v>
      </c>
      <c r="C2" s="9">
        <f>'POIDS CRITERES'!C2</f>
        <v>20</v>
      </c>
      <c r="D2" s="9">
        <f>1000*C2/100</f>
        <v>200</v>
      </c>
      <c r="E2" s="9">
        <v>6</v>
      </c>
      <c r="F2" s="13">
        <f>VLOOKUP(E2,'Distribution des points'!$A$2:$B$13,2,FALSE)</f>
        <v>0.45454545454545459</v>
      </c>
      <c r="G2" s="98">
        <f>F2*D2</f>
        <v>90.909090909090921</v>
      </c>
    </row>
    <row r="3" spans="1:7" ht="31.2" customHeight="1" x14ac:dyDescent="0.3">
      <c r="A3" s="5" t="s">
        <v>265</v>
      </c>
      <c r="B3" s="5" t="s">
        <v>2</v>
      </c>
      <c r="C3" s="9">
        <f>'POIDS CRITERES'!C3</f>
        <v>5</v>
      </c>
      <c r="D3" s="9">
        <f t="shared" ref="D3:D10" si="0">1000*C3/100</f>
        <v>50</v>
      </c>
      <c r="E3" s="9">
        <v>7</v>
      </c>
      <c r="F3" s="13">
        <f>VLOOKUP(E3,'Distribution des points'!$A$2:$B$13,2,FALSE)</f>
        <v>0.54545454545454553</v>
      </c>
      <c r="G3" s="98">
        <f t="shared" ref="G3:G10" si="1">F3*D3</f>
        <v>27.272727272727277</v>
      </c>
    </row>
    <row r="4" spans="1:7" ht="31.2" customHeight="1" x14ac:dyDescent="0.3">
      <c r="A4" s="5" t="s">
        <v>265</v>
      </c>
      <c r="B4" s="5" t="s">
        <v>268</v>
      </c>
      <c r="C4" s="9">
        <f>'POIDS CRITERES'!C4</f>
        <v>20</v>
      </c>
      <c r="D4" s="9">
        <f t="shared" si="0"/>
        <v>200</v>
      </c>
      <c r="E4" s="9">
        <v>6</v>
      </c>
      <c r="F4" s="13">
        <f>VLOOKUP(E4,'Distribution des points'!$A$2:$B$13,2,FALSE)</f>
        <v>0.45454545454545459</v>
      </c>
      <c r="G4" s="98">
        <f t="shared" si="1"/>
        <v>90.909090909090921</v>
      </c>
    </row>
    <row r="5" spans="1:7" ht="31.2" customHeight="1" x14ac:dyDescent="0.3">
      <c r="A5" s="5" t="s">
        <v>265</v>
      </c>
      <c r="B5" s="5" t="s">
        <v>270</v>
      </c>
      <c r="C5" s="9">
        <f>'POIDS CRITERES'!C5</f>
        <v>15</v>
      </c>
      <c r="D5" s="9">
        <f t="shared" si="0"/>
        <v>150</v>
      </c>
      <c r="E5" s="9">
        <v>4</v>
      </c>
      <c r="F5" s="13">
        <f>VLOOKUP(E5,'Distribution des points'!$A$2:$B$13,2,FALSE)</f>
        <v>0.27272727272727271</v>
      </c>
      <c r="G5" s="98">
        <f t="shared" si="1"/>
        <v>40.909090909090907</v>
      </c>
    </row>
    <row r="6" spans="1:7" ht="31.2" customHeight="1" x14ac:dyDescent="0.3">
      <c r="A6" s="93" t="s">
        <v>271</v>
      </c>
      <c r="B6" s="93" t="s">
        <v>272</v>
      </c>
      <c r="C6" s="58">
        <f>'POIDS CRITERES'!C6</f>
        <v>25</v>
      </c>
      <c r="D6" s="58">
        <f t="shared" si="0"/>
        <v>250</v>
      </c>
      <c r="E6" s="11">
        <v>3</v>
      </c>
      <c r="F6" s="60">
        <f>VLOOKUP(E6,'Distribution des points'!$B$28:$I$35,MATCH('TEST 1 position'!E7,'Distribution des points'!$B$27:$I$27,0),FALSE)</f>
        <v>0.27272727272727271</v>
      </c>
      <c r="G6" s="99">
        <f t="shared" si="1"/>
        <v>68.181818181818173</v>
      </c>
    </row>
    <row r="7" spans="1:7" ht="31.2" customHeight="1" x14ac:dyDescent="0.3">
      <c r="A7" s="94"/>
      <c r="B7" s="94"/>
      <c r="C7" s="59"/>
      <c r="D7" s="59">
        <f t="shared" si="0"/>
        <v>0</v>
      </c>
      <c r="E7" s="12">
        <v>3</v>
      </c>
      <c r="F7" s="61"/>
      <c r="G7" s="100">
        <f t="shared" si="1"/>
        <v>0</v>
      </c>
    </row>
    <row r="8" spans="1:7" ht="31.2" customHeight="1" x14ac:dyDescent="0.3">
      <c r="A8" s="6" t="s">
        <v>271</v>
      </c>
      <c r="B8" s="6" t="s">
        <v>274</v>
      </c>
      <c r="C8" s="10">
        <f>'POIDS CRITERES'!C7</f>
        <v>5</v>
      </c>
      <c r="D8" s="10">
        <f t="shared" si="0"/>
        <v>50</v>
      </c>
      <c r="E8" s="10">
        <v>6</v>
      </c>
      <c r="F8" s="14">
        <f>VLOOKUP(E8,'Distribution des points'!$A$2:$B$13,2,FALSE)</f>
        <v>0.45454545454545459</v>
      </c>
      <c r="G8" s="101">
        <f t="shared" si="1"/>
        <v>22.72727272727273</v>
      </c>
    </row>
    <row r="9" spans="1:7" ht="31.2" customHeight="1" x14ac:dyDescent="0.3">
      <c r="A9" s="69" t="s">
        <v>276</v>
      </c>
      <c r="B9" s="69" t="s">
        <v>277</v>
      </c>
      <c r="C9" s="70">
        <f>'POIDS CRITERES'!C8</f>
        <v>5</v>
      </c>
      <c r="D9" s="70">
        <f t="shared" si="0"/>
        <v>50</v>
      </c>
      <c r="E9" s="70">
        <v>5</v>
      </c>
      <c r="F9" s="95">
        <f>VLOOKUP(E9,'Distribution des points'!$A$2:$B$13,2,FALSE)</f>
        <v>0.36363636363636365</v>
      </c>
      <c r="G9" s="102">
        <f t="shared" si="1"/>
        <v>18.181818181818183</v>
      </c>
    </row>
    <row r="10" spans="1:7" ht="26.4" customHeight="1" x14ac:dyDescent="0.3">
      <c r="A10" s="69" t="s">
        <v>276</v>
      </c>
      <c r="B10" s="69" t="s">
        <v>279</v>
      </c>
      <c r="C10" s="70">
        <f>'POIDS CRITERES'!C9</f>
        <v>5</v>
      </c>
      <c r="D10" s="70">
        <f t="shared" si="0"/>
        <v>50</v>
      </c>
      <c r="E10" s="70">
        <v>1</v>
      </c>
      <c r="F10" s="95">
        <f>VLOOKUP(E10,'Distribution des points'!$A$2:$B$13,2,FALSE)</f>
        <v>0</v>
      </c>
      <c r="G10" s="102">
        <f t="shared" si="1"/>
        <v>0</v>
      </c>
    </row>
    <row r="11" spans="1:7" ht="15" x14ac:dyDescent="0.3">
      <c r="F11" s="96" t="s">
        <v>330</v>
      </c>
      <c r="G11" s="103">
        <f>SUM(G2:G10)</f>
        <v>359.09090909090912</v>
      </c>
    </row>
    <row r="13" spans="1:7" ht="15" x14ac:dyDescent="0.3">
      <c r="F13" s="96" t="s">
        <v>331</v>
      </c>
      <c r="G13" s="103">
        <f>LOOKUP(G11,Levels!A2:A21,Levels!C2:C21)</f>
        <v>8</v>
      </c>
    </row>
  </sheetData>
  <mergeCells count="6">
    <mergeCell ref="G6:G7"/>
    <mergeCell ref="B6:B7"/>
    <mergeCell ref="A6:A7"/>
    <mergeCell ref="C6:C7"/>
    <mergeCell ref="D6:D7"/>
    <mergeCell ref="F6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5ED7-52FB-485C-8C34-E151EB3E8AC1}">
  <dimension ref="A1:AF34"/>
  <sheetViews>
    <sheetView tabSelected="1" zoomScale="70" zoomScaleNormal="70" workbookViewId="0">
      <selection activeCell="AE11" sqref="AE11"/>
    </sheetView>
  </sheetViews>
  <sheetFormatPr defaultRowHeight="14.4" x14ac:dyDescent="0.3"/>
  <cols>
    <col min="1" max="1" width="39.5546875" style="47" customWidth="1"/>
    <col min="2" max="10" width="17.33203125" style="25" customWidth="1"/>
    <col min="11" max="11" width="2" style="24" customWidth="1"/>
    <col min="12" max="19" width="8.88671875" style="25" hidden="1" customWidth="1"/>
    <col min="20" max="20" width="2" style="24" hidden="1" customWidth="1"/>
    <col min="21" max="28" width="8.88671875" style="25" hidden="1" customWidth="1"/>
    <col min="29" max="29" width="2" style="24" customWidth="1"/>
    <col min="30" max="30" width="8.88671875" style="25"/>
    <col min="31" max="31" width="2.5546875" style="24" customWidth="1"/>
    <col min="32" max="16384" width="8.88671875" style="25"/>
  </cols>
  <sheetData>
    <row r="1" spans="1:32" x14ac:dyDescent="0.3">
      <c r="A1" s="23"/>
      <c r="B1" s="24"/>
      <c r="C1" s="24"/>
      <c r="D1" s="24"/>
      <c r="E1" s="24"/>
      <c r="F1" s="24"/>
      <c r="G1" s="24"/>
      <c r="H1" s="24"/>
      <c r="I1" s="24"/>
      <c r="J1" s="24"/>
      <c r="L1" s="24"/>
      <c r="M1" s="24"/>
      <c r="N1" s="24"/>
      <c r="O1" s="24"/>
      <c r="P1" s="24"/>
      <c r="Q1" s="24"/>
      <c r="R1" s="24"/>
      <c r="S1" s="24"/>
      <c r="U1" s="24"/>
      <c r="V1" s="24"/>
      <c r="W1" s="24"/>
      <c r="X1" s="24"/>
      <c r="Y1" s="24"/>
      <c r="Z1" s="24"/>
      <c r="AA1" s="24"/>
      <c r="AB1" s="24"/>
      <c r="AD1" s="24"/>
      <c r="AF1" s="24"/>
    </row>
    <row r="2" spans="1:32" x14ac:dyDescent="0.3">
      <c r="A2" s="23"/>
      <c r="B2" s="26">
        <f>'POIDS CRITERES'!C2</f>
        <v>20</v>
      </c>
      <c r="C2" s="27">
        <f>'POIDS CRITERES'!C3</f>
        <v>5</v>
      </c>
      <c r="D2" s="27">
        <f>'POIDS CRITERES'!C4</f>
        <v>20</v>
      </c>
      <c r="E2" s="27">
        <f>'POIDS CRITERES'!C5</f>
        <v>15</v>
      </c>
      <c r="F2" s="62">
        <f>'POIDS CRITERES'!C6</f>
        <v>25</v>
      </c>
      <c r="G2" s="63"/>
      <c r="H2" s="28">
        <f>'POIDS CRITERES'!C7</f>
        <v>5</v>
      </c>
      <c r="I2" s="29">
        <f>'POIDS CRITERES'!C8</f>
        <v>5</v>
      </c>
      <c r="J2" s="29">
        <f>'POIDS CRITERES'!C9</f>
        <v>5</v>
      </c>
      <c r="K2" s="30"/>
      <c r="L2" s="24"/>
      <c r="M2" s="24"/>
      <c r="N2" s="24"/>
      <c r="O2" s="24"/>
      <c r="P2" s="24"/>
      <c r="Q2" s="24"/>
      <c r="R2" s="24"/>
      <c r="S2" s="24"/>
      <c r="T2" s="30"/>
      <c r="U2" s="24"/>
      <c r="V2" s="24"/>
      <c r="W2" s="24"/>
      <c r="X2" s="24"/>
      <c r="Y2" s="24"/>
      <c r="Z2" s="24"/>
      <c r="AA2" s="24"/>
      <c r="AB2" s="24"/>
      <c r="AC2" s="30"/>
      <c r="AD2" s="24"/>
      <c r="AF2" s="24"/>
    </row>
    <row r="3" spans="1:32" x14ac:dyDescent="0.3">
      <c r="A3" s="23"/>
      <c r="B3" s="31">
        <f t="shared" ref="B3:J3" si="0">1000*B2/100</f>
        <v>200</v>
      </c>
      <c r="C3" s="32">
        <f t="shared" si="0"/>
        <v>50</v>
      </c>
      <c r="D3" s="32">
        <f t="shared" si="0"/>
        <v>200</v>
      </c>
      <c r="E3" s="32">
        <f t="shared" si="0"/>
        <v>150</v>
      </c>
      <c r="F3" s="64">
        <f t="shared" si="0"/>
        <v>250</v>
      </c>
      <c r="G3" s="63">
        <f t="shared" si="0"/>
        <v>0</v>
      </c>
      <c r="H3" s="34">
        <f t="shared" si="0"/>
        <v>50</v>
      </c>
      <c r="I3" s="35">
        <f t="shared" si="0"/>
        <v>50</v>
      </c>
      <c r="J3" s="35">
        <f t="shared" si="0"/>
        <v>50</v>
      </c>
      <c r="K3" s="30"/>
      <c r="L3" s="24"/>
      <c r="M3" s="24"/>
      <c r="N3" s="24"/>
      <c r="O3" s="24"/>
      <c r="P3" s="24"/>
      <c r="Q3" s="24"/>
      <c r="R3" s="24"/>
      <c r="S3" s="24"/>
      <c r="T3" s="30"/>
      <c r="U3" s="24"/>
      <c r="V3" s="24"/>
      <c r="W3" s="24"/>
      <c r="X3" s="24"/>
      <c r="Y3" s="24"/>
      <c r="Z3" s="24"/>
      <c r="AA3" s="24"/>
      <c r="AB3" s="24"/>
      <c r="AC3" s="30"/>
      <c r="AD3" s="24"/>
      <c r="AF3" s="24"/>
    </row>
    <row r="4" spans="1:32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L4" s="24"/>
      <c r="M4" s="24"/>
      <c r="N4" s="24"/>
      <c r="O4" s="24"/>
      <c r="P4" s="24"/>
      <c r="Q4" s="24"/>
      <c r="R4" s="24"/>
      <c r="S4" s="24"/>
      <c r="U4" s="24"/>
      <c r="V4" s="24"/>
      <c r="W4" s="24"/>
      <c r="X4" s="24"/>
      <c r="Y4" s="24"/>
      <c r="Z4" s="24"/>
      <c r="AA4" s="24"/>
      <c r="AB4" s="24"/>
      <c r="AD4" s="24"/>
      <c r="AF4" s="24"/>
    </row>
    <row r="5" spans="1:32" ht="70.2" customHeight="1" x14ac:dyDescent="0.3">
      <c r="A5" s="54" t="s">
        <v>325</v>
      </c>
      <c r="B5" s="36" t="s">
        <v>138</v>
      </c>
      <c r="C5" s="37" t="s">
        <v>2</v>
      </c>
      <c r="D5" s="37" t="s">
        <v>268</v>
      </c>
      <c r="E5" s="37" t="s">
        <v>270</v>
      </c>
      <c r="F5" s="38" t="s">
        <v>286</v>
      </c>
      <c r="G5" s="38" t="s">
        <v>287</v>
      </c>
      <c r="H5" s="38" t="s">
        <v>274</v>
      </c>
      <c r="I5" s="39" t="s">
        <v>277</v>
      </c>
      <c r="J5" s="39" t="s">
        <v>279</v>
      </c>
      <c r="K5" s="40"/>
      <c r="L5" s="37" t="s">
        <v>301</v>
      </c>
      <c r="M5" s="37" t="s">
        <v>56</v>
      </c>
      <c r="N5" s="37" t="s">
        <v>57</v>
      </c>
      <c r="O5" s="37" t="s">
        <v>82</v>
      </c>
      <c r="P5" s="38" t="s">
        <v>324</v>
      </c>
      <c r="Q5" s="38" t="s">
        <v>302</v>
      </c>
      <c r="R5" s="39" t="s">
        <v>303</v>
      </c>
      <c r="S5" s="39" t="s">
        <v>304</v>
      </c>
      <c r="T5" s="40"/>
      <c r="U5" s="37" t="s">
        <v>301</v>
      </c>
      <c r="V5" s="37" t="s">
        <v>56</v>
      </c>
      <c r="W5" s="37" t="s">
        <v>57</v>
      </c>
      <c r="X5" s="37" t="s">
        <v>82</v>
      </c>
      <c r="Y5" s="38" t="s">
        <v>324</v>
      </c>
      <c r="Z5" s="38" t="s">
        <v>302</v>
      </c>
      <c r="AA5" s="39" t="s">
        <v>303</v>
      </c>
      <c r="AB5" s="39" t="s">
        <v>304</v>
      </c>
      <c r="AC5" s="40"/>
      <c r="AD5" s="41" t="s">
        <v>282</v>
      </c>
      <c r="AF5" s="41" t="s">
        <v>329</v>
      </c>
    </row>
    <row r="6" spans="1:32" ht="17.399999999999999" customHeight="1" x14ac:dyDescent="0.3">
      <c r="A6" s="53" t="s">
        <v>299</v>
      </c>
      <c r="B6" s="31">
        <v>1</v>
      </c>
      <c r="C6" s="32">
        <v>2</v>
      </c>
      <c r="D6" s="32">
        <v>2</v>
      </c>
      <c r="E6" s="32">
        <v>2</v>
      </c>
      <c r="F6" s="33">
        <v>2</v>
      </c>
      <c r="G6" s="28">
        <v>1</v>
      </c>
      <c r="H6" s="34">
        <v>2</v>
      </c>
      <c r="I6" s="35">
        <v>2</v>
      </c>
      <c r="J6" s="35">
        <v>6</v>
      </c>
      <c r="K6" s="42"/>
      <c r="L6" s="43">
        <f>VLOOKUP(B6,'Distribution des points'!$A$2:$B$13,2,FALSE)</f>
        <v>0</v>
      </c>
      <c r="M6" s="43">
        <f>VLOOKUP(C6,'Distribution des points'!$A$2:$B$13,2,FALSE)</f>
        <v>9.0909090909090912E-2</v>
      </c>
      <c r="N6" s="43">
        <f>VLOOKUP(D6,'Distribution des points'!$A$2:$B$13,2,FALSE)</f>
        <v>9.0909090909090912E-2</v>
      </c>
      <c r="O6" s="43">
        <f>VLOOKUP(E6,'Distribution des points'!$A$2:$B$13,2,FALSE)</f>
        <v>9.0909090909090912E-2</v>
      </c>
      <c r="P6" s="44">
        <f>VLOOKUP(F6,'Distribution des points'!$B$28:$I$35,MATCH('Overview position for testing'!G6,'Distribution des points'!$B$27:$I$27,0),FALSE)</f>
        <v>9.0909090909090912E-2</v>
      </c>
      <c r="Q6" s="45">
        <f>VLOOKUP(H6,'Distribution des points'!$A$2:$B$13,2,FALSE)</f>
        <v>9.0909090909090912E-2</v>
      </c>
      <c r="R6" s="46">
        <f>VLOOKUP(I6,'Distribution des points'!$A$2:$B$13,2,FALSE)</f>
        <v>9.0909090909090912E-2</v>
      </c>
      <c r="S6" s="46">
        <f>VLOOKUP(J6,'Distribution des points'!$A$2:$B$13,2,FALSE)</f>
        <v>0.45454545454545459</v>
      </c>
      <c r="T6" s="42"/>
      <c r="U6" s="49">
        <f t="shared" ref="U6:U34" si="1">L6*B$3</f>
        <v>0</v>
      </c>
      <c r="V6" s="49">
        <f t="shared" ref="V6:V34" si="2">M6*C$3</f>
        <v>4.5454545454545459</v>
      </c>
      <c r="W6" s="49">
        <f t="shared" ref="W6:W34" si="3">N6*D$3</f>
        <v>18.181818181818183</v>
      </c>
      <c r="X6" s="49">
        <f t="shared" ref="X6:X34" si="4">O6*E$3</f>
        <v>13.636363636363637</v>
      </c>
      <c r="Y6" s="52">
        <f t="shared" ref="Y6:Y34" si="5">P6*$F$3</f>
        <v>22.727272727272727</v>
      </c>
      <c r="Z6" s="50">
        <f t="shared" ref="Z6:Z34" si="6">Q6*$H$3</f>
        <v>4.5454545454545459</v>
      </c>
      <c r="AA6" s="51">
        <f t="shared" ref="AA6:AA34" si="7">R6*$I$3</f>
        <v>4.5454545454545459</v>
      </c>
      <c r="AB6" s="51">
        <f t="shared" ref="AB6:AB34" si="8">S6*$J$3</f>
        <v>22.72727272727273</v>
      </c>
      <c r="AC6" s="42"/>
      <c r="AD6" s="48">
        <f t="shared" ref="AD6:AD34" si="9">SUM(U6:AB6)</f>
        <v>90.909090909090921</v>
      </c>
      <c r="AF6" s="48">
        <f>LOOKUP(AD6,Levels!$A$2:$A$21,Levels!$C$2:$C$21)</f>
        <v>2</v>
      </c>
    </row>
    <row r="7" spans="1:32" ht="17.399999999999999" customHeight="1" x14ac:dyDescent="0.3">
      <c r="A7" s="55" t="s">
        <v>314</v>
      </c>
      <c r="B7" s="31">
        <v>3</v>
      </c>
      <c r="C7" s="32">
        <v>7</v>
      </c>
      <c r="D7" s="32">
        <v>4</v>
      </c>
      <c r="E7" s="32">
        <v>7</v>
      </c>
      <c r="F7" s="33">
        <v>2</v>
      </c>
      <c r="G7" s="28">
        <v>2</v>
      </c>
      <c r="H7" s="34">
        <v>4</v>
      </c>
      <c r="I7" s="35">
        <v>6</v>
      </c>
      <c r="J7" s="35">
        <v>1</v>
      </c>
      <c r="K7" s="30"/>
      <c r="L7" s="43">
        <f>VLOOKUP(B7,'Distribution des points'!$A$2:$B$13,2,FALSE)</f>
        <v>0.18181818181818182</v>
      </c>
      <c r="M7" s="43">
        <f>VLOOKUP(C7,'Distribution des points'!$A$2:$B$13,2,FALSE)</f>
        <v>0.54545454545454553</v>
      </c>
      <c r="N7" s="43">
        <f>VLOOKUP(D7,'Distribution des points'!$A$2:$B$13,2,FALSE)</f>
        <v>0.27272727272727271</v>
      </c>
      <c r="O7" s="43">
        <f>VLOOKUP(E7,'Distribution des points'!$A$2:$B$13,2,FALSE)</f>
        <v>0.54545454545454553</v>
      </c>
      <c r="P7" s="44">
        <f>VLOOKUP(F7,'Distribution des points'!$B$28:$I$35,MATCH('Overview position for testing'!G7,'Distribution des points'!$B$27:$I$27,0),FALSE)</f>
        <v>9.0909090909090912E-2</v>
      </c>
      <c r="Q7" s="45">
        <f>VLOOKUP(H7,'Distribution des points'!$A$2:$B$13,2,FALSE)</f>
        <v>0.27272727272727271</v>
      </c>
      <c r="R7" s="46">
        <f>VLOOKUP(I7,'Distribution des points'!$A$2:$B$13,2,FALSE)</f>
        <v>0.45454545454545459</v>
      </c>
      <c r="S7" s="46">
        <f>VLOOKUP(J7,'Distribution des points'!$A$2:$B$13,2,FALSE)</f>
        <v>0</v>
      </c>
      <c r="T7" s="42"/>
      <c r="U7" s="49">
        <f t="shared" ref="U7:U34" si="10">L7*B$3</f>
        <v>36.363636363636367</v>
      </c>
      <c r="V7" s="49">
        <f t="shared" ref="V7:V34" si="11">M7*C$3</f>
        <v>27.272727272727277</v>
      </c>
      <c r="W7" s="49">
        <f t="shared" ref="W7:W34" si="12">N7*D$3</f>
        <v>54.54545454545454</v>
      </c>
      <c r="X7" s="49">
        <f t="shared" ref="X7:X34" si="13">O7*E$3</f>
        <v>81.818181818181827</v>
      </c>
      <c r="Y7" s="52">
        <f t="shared" ref="Y7:Y34" si="14">P7*$F$3</f>
        <v>22.727272727272727</v>
      </c>
      <c r="Z7" s="50">
        <f t="shared" ref="Z7:Z34" si="15">Q7*$H$3</f>
        <v>13.636363636363635</v>
      </c>
      <c r="AA7" s="51">
        <f t="shared" ref="AA7:AA34" si="16">R7*$I$3</f>
        <v>22.72727272727273</v>
      </c>
      <c r="AB7" s="51">
        <f t="shared" ref="AB7:AB34" si="17">S7*$J$3</f>
        <v>0</v>
      </c>
      <c r="AC7" s="42"/>
      <c r="AD7" s="48">
        <f t="shared" ref="AD7:AD34" si="18">SUM(U7:AB7)</f>
        <v>259.09090909090907</v>
      </c>
      <c r="AF7" s="48">
        <f>LOOKUP(AD7,Levels!$A$2:$A$21,Levels!$C$2:$C$21)</f>
        <v>6</v>
      </c>
    </row>
    <row r="8" spans="1:32" ht="17.399999999999999" customHeight="1" x14ac:dyDescent="0.3">
      <c r="A8" s="55" t="s">
        <v>322</v>
      </c>
      <c r="B8" s="31">
        <v>4</v>
      </c>
      <c r="C8" s="32">
        <v>8</v>
      </c>
      <c r="D8" s="32">
        <v>4</v>
      </c>
      <c r="E8" s="32">
        <v>4</v>
      </c>
      <c r="F8" s="33">
        <v>3</v>
      </c>
      <c r="G8" s="28">
        <v>3</v>
      </c>
      <c r="H8" s="34">
        <v>5</v>
      </c>
      <c r="I8" s="35">
        <v>5</v>
      </c>
      <c r="J8" s="35">
        <v>7</v>
      </c>
      <c r="K8" s="30"/>
      <c r="L8" s="43">
        <f>VLOOKUP(B8,'Distribution des points'!$A$2:$B$13,2,FALSE)</f>
        <v>0.27272727272727271</v>
      </c>
      <c r="M8" s="43">
        <f>VLOOKUP(C8,'Distribution des points'!$A$2:$B$13,2,FALSE)</f>
        <v>0.63636363636363646</v>
      </c>
      <c r="N8" s="43">
        <f>VLOOKUP(D8,'Distribution des points'!$A$2:$B$13,2,FALSE)</f>
        <v>0.27272727272727271</v>
      </c>
      <c r="O8" s="43">
        <f>VLOOKUP(E8,'Distribution des points'!$A$2:$B$13,2,FALSE)</f>
        <v>0.27272727272727271</v>
      </c>
      <c r="P8" s="44">
        <f>VLOOKUP(F8,'Distribution des points'!$B$28:$I$35,MATCH('Overview position for testing'!G8,'Distribution des points'!$B$27:$I$27,0),FALSE)</f>
        <v>0.27272727272727271</v>
      </c>
      <c r="Q8" s="45">
        <f>VLOOKUP(H8,'Distribution des points'!$A$2:$B$13,2,FALSE)</f>
        <v>0.36363636363636365</v>
      </c>
      <c r="R8" s="46">
        <f>VLOOKUP(I8,'Distribution des points'!$A$2:$B$13,2,FALSE)</f>
        <v>0.36363636363636365</v>
      </c>
      <c r="S8" s="46">
        <f>VLOOKUP(J8,'Distribution des points'!$A$2:$B$13,2,FALSE)</f>
        <v>0.54545454545454553</v>
      </c>
      <c r="T8" s="42"/>
      <c r="U8" s="49">
        <f t="shared" si="10"/>
        <v>54.54545454545454</v>
      </c>
      <c r="V8" s="49">
        <f t="shared" si="11"/>
        <v>31.818181818181824</v>
      </c>
      <c r="W8" s="49">
        <f t="shared" si="12"/>
        <v>54.54545454545454</v>
      </c>
      <c r="X8" s="49">
        <f t="shared" si="13"/>
        <v>40.909090909090907</v>
      </c>
      <c r="Y8" s="52">
        <f t="shared" si="14"/>
        <v>68.181818181818173</v>
      </c>
      <c r="Z8" s="50">
        <f t="shared" si="15"/>
        <v>18.181818181818183</v>
      </c>
      <c r="AA8" s="51">
        <f t="shared" si="16"/>
        <v>18.181818181818183</v>
      </c>
      <c r="AB8" s="51">
        <f t="shared" si="17"/>
        <v>27.272727272727277</v>
      </c>
      <c r="AC8" s="42"/>
      <c r="AD8" s="48">
        <f t="shared" si="18"/>
        <v>313.63636363636363</v>
      </c>
      <c r="AF8" s="48">
        <f>LOOKUP(AD8,Levels!$A$2:$A$21,Levels!$C$2:$C$21)</f>
        <v>7</v>
      </c>
    </row>
    <row r="9" spans="1:32" ht="17.399999999999999" customHeight="1" x14ac:dyDescent="0.3">
      <c r="A9" s="53" t="s">
        <v>295</v>
      </c>
      <c r="B9" s="31">
        <v>4</v>
      </c>
      <c r="C9" s="32">
        <v>7</v>
      </c>
      <c r="D9" s="32">
        <v>4</v>
      </c>
      <c r="E9" s="32">
        <v>7</v>
      </c>
      <c r="F9" s="33">
        <v>3</v>
      </c>
      <c r="G9" s="28">
        <v>2</v>
      </c>
      <c r="H9" s="34">
        <v>7</v>
      </c>
      <c r="I9" s="35">
        <v>8</v>
      </c>
      <c r="J9" s="35">
        <v>7</v>
      </c>
      <c r="K9" s="30"/>
      <c r="L9" s="43">
        <f>VLOOKUP(B9,'Distribution des points'!$A$2:$B$13,2,FALSE)</f>
        <v>0.27272727272727271</v>
      </c>
      <c r="M9" s="43">
        <f>VLOOKUP(C9,'Distribution des points'!$A$2:$B$13,2,FALSE)</f>
        <v>0.54545454545454553</v>
      </c>
      <c r="N9" s="43">
        <f>VLOOKUP(D9,'Distribution des points'!$A$2:$B$13,2,FALSE)</f>
        <v>0.27272727272727271</v>
      </c>
      <c r="O9" s="43">
        <f>VLOOKUP(E9,'Distribution des points'!$A$2:$B$13,2,FALSE)</f>
        <v>0.54545454545454553</v>
      </c>
      <c r="P9" s="44">
        <f>VLOOKUP(F9,'Distribution des points'!$B$28:$I$35,MATCH('Overview position for testing'!G9,'Distribution des points'!$B$27:$I$27,0),FALSE)</f>
        <v>0.18181818181818182</v>
      </c>
      <c r="Q9" s="45">
        <f>VLOOKUP(H9,'Distribution des points'!$A$2:$B$13,2,FALSE)</f>
        <v>0.54545454545454553</v>
      </c>
      <c r="R9" s="46">
        <f>VLOOKUP(I9,'Distribution des points'!$A$2:$B$13,2,FALSE)</f>
        <v>0.63636363636363646</v>
      </c>
      <c r="S9" s="46">
        <f>VLOOKUP(J9,'Distribution des points'!$A$2:$B$13,2,FALSE)</f>
        <v>0.54545454545454553</v>
      </c>
      <c r="T9" s="42"/>
      <c r="U9" s="49">
        <f t="shared" si="10"/>
        <v>54.54545454545454</v>
      </c>
      <c r="V9" s="49">
        <f t="shared" si="11"/>
        <v>27.272727272727277</v>
      </c>
      <c r="W9" s="49">
        <f t="shared" si="12"/>
        <v>54.54545454545454</v>
      </c>
      <c r="X9" s="49">
        <f t="shared" si="13"/>
        <v>81.818181818181827</v>
      </c>
      <c r="Y9" s="52">
        <f t="shared" si="14"/>
        <v>45.454545454545453</v>
      </c>
      <c r="Z9" s="50">
        <f t="shared" si="15"/>
        <v>27.272727272727277</v>
      </c>
      <c r="AA9" s="51">
        <f t="shared" si="16"/>
        <v>31.818181818181824</v>
      </c>
      <c r="AB9" s="51">
        <f t="shared" si="17"/>
        <v>27.272727272727277</v>
      </c>
      <c r="AC9" s="42"/>
      <c r="AD9" s="48">
        <f t="shared" si="18"/>
        <v>349.99999999999994</v>
      </c>
      <c r="AF9" s="48">
        <f>LOOKUP(AD9,Levels!$A$2:$A$21,Levels!$C$2:$C$21)</f>
        <v>7</v>
      </c>
    </row>
    <row r="10" spans="1:32" ht="17.399999999999999" customHeight="1" x14ac:dyDescent="0.3">
      <c r="A10" s="53" t="s">
        <v>320</v>
      </c>
      <c r="B10" s="31">
        <v>6</v>
      </c>
      <c r="C10" s="32">
        <v>9</v>
      </c>
      <c r="D10" s="32">
        <v>5</v>
      </c>
      <c r="E10" s="32">
        <v>4</v>
      </c>
      <c r="F10" s="33">
        <v>4</v>
      </c>
      <c r="G10" s="28">
        <v>3</v>
      </c>
      <c r="H10" s="34">
        <v>6</v>
      </c>
      <c r="I10" s="35">
        <v>6</v>
      </c>
      <c r="J10" s="35">
        <v>7</v>
      </c>
      <c r="K10" s="30"/>
      <c r="L10" s="43">
        <f>VLOOKUP(B10,'Distribution des points'!$A$2:$B$13,2,FALSE)</f>
        <v>0.45454545454545459</v>
      </c>
      <c r="M10" s="43">
        <f>VLOOKUP(C10,'Distribution des points'!$A$2:$B$13,2,FALSE)</f>
        <v>0.7272727272727274</v>
      </c>
      <c r="N10" s="43">
        <f>VLOOKUP(D10,'Distribution des points'!$A$2:$B$13,2,FALSE)</f>
        <v>0.36363636363636365</v>
      </c>
      <c r="O10" s="43">
        <f>VLOOKUP(E10,'Distribution des points'!$A$2:$B$13,2,FALSE)</f>
        <v>0.27272727272727271</v>
      </c>
      <c r="P10" s="44">
        <f>VLOOKUP(F10,'Distribution des points'!$B$28:$I$35,MATCH('Overview position for testing'!G10,'Distribution des points'!$B$27:$I$27,0),FALSE)</f>
        <v>0.36363636363636365</v>
      </c>
      <c r="Q10" s="45">
        <f>VLOOKUP(H10,'Distribution des points'!$A$2:$B$13,2,FALSE)</f>
        <v>0.45454545454545459</v>
      </c>
      <c r="R10" s="46">
        <f>VLOOKUP(I10,'Distribution des points'!$A$2:$B$13,2,FALSE)</f>
        <v>0.45454545454545459</v>
      </c>
      <c r="S10" s="46">
        <f>VLOOKUP(J10,'Distribution des points'!$A$2:$B$13,2,FALSE)</f>
        <v>0.54545454545454553</v>
      </c>
      <c r="T10" s="42"/>
      <c r="U10" s="49">
        <f t="shared" si="10"/>
        <v>90.909090909090921</v>
      </c>
      <c r="V10" s="49">
        <f t="shared" si="11"/>
        <v>36.363636363636367</v>
      </c>
      <c r="W10" s="49">
        <f t="shared" si="12"/>
        <v>72.727272727272734</v>
      </c>
      <c r="X10" s="49">
        <f t="shared" si="13"/>
        <v>40.909090909090907</v>
      </c>
      <c r="Y10" s="52">
        <f t="shared" si="14"/>
        <v>90.909090909090907</v>
      </c>
      <c r="Z10" s="50">
        <f t="shared" si="15"/>
        <v>22.72727272727273</v>
      </c>
      <c r="AA10" s="51">
        <f t="shared" si="16"/>
        <v>22.72727272727273</v>
      </c>
      <c r="AB10" s="51">
        <f t="shared" si="17"/>
        <v>27.272727272727277</v>
      </c>
      <c r="AC10" s="42"/>
      <c r="AD10" s="48">
        <f t="shared" si="18"/>
        <v>404.54545454545456</v>
      </c>
      <c r="AF10" s="48">
        <f>LOOKUP(AD10,Levels!$A$2:$A$21,Levels!$C$2:$C$21)</f>
        <v>9</v>
      </c>
    </row>
    <row r="11" spans="1:32" ht="17.399999999999999" customHeight="1" x14ac:dyDescent="0.3">
      <c r="A11" s="53" t="s">
        <v>292</v>
      </c>
      <c r="B11" s="31">
        <v>5</v>
      </c>
      <c r="C11" s="32">
        <v>7</v>
      </c>
      <c r="D11" s="32">
        <v>5</v>
      </c>
      <c r="E11" s="32">
        <v>6</v>
      </c>
      <c r="F11" s="33">
        <v>4</v>
      </c>
      <c r="G11" s="28">
        <v>4</v>
      </c>
      <c r="H11" s="34">
        <v>6</v>
      </c>
      <c r="I11" s="35">
        <v>7</v>
      </c>
      <c r="J11" s="35">
        <v>6</v>
      </c>
      <c r="K11" s="30"/>
      <c r="L11" s="43">
        <f>VLOOKUP(B11,'Distribution des points'!$A$2:$B$13,2,FALSE)</f>
        <v>0.36363636363636365</v>
      </c>
      <c r="M11" s="43">
        <f>VLOOKUP(C11,'Distribution des points'!$A$2:$B$13,2,FALSE)</f>
        <v>0.54545454545454553</v>
      </c>
      <c r="N11" s="43">
        <f>VLOOKUP(D11,'Distribution des points'!$A$2:$B$13,2,FALSE)</f>
        <v>0.36363636363636365</v>
      </c>
      <c r="O11" s="43">
        <f>VLOOKUP(E11,'Distribution des points'!$A$2:$B$13,2,FALSE)</f>
        <v>0.45454545454545459</v>
      </c>
      <c r="P11" s="44">
        <f>VLOOKUP(F11,'Distribution des points'!$B$28:$I$35,MATCH('Overview position for testing'!G11,'Distribution des points'!$B$27:$I$27,0),FALSE)</f>
        <v>0.36363636363636365</v>
      </c>
      <c r="Q11" s="45">
        <f>VLOOKUP(H11,'Distribution des points'!$A$2:$B$13,2,FALSE)</f>
        <v>0.45454545454545459</v>
      </c>
      <c r="R11" s="46">
        <f>VLOOKUP(I11,'Distribution des points'!$A$2:$B$13,2,FALSE)</f>
        <v>0.54545454545454553</v>
      </c>
      <c r="S11" s="46">
        <f>VLOOKUP(J11,'Distribution des points'!$A$2:$B$13,2,FALSE)</f>
        <v>0.45454545454545459</v>
      </c>
      <c r="T11" s="42"/>
      <c r="U11" s="49">
        <f t="shared" si="10"/>
        <v>72.727272727272734</v>
      </c>
      <c r="V11" s="49">
        <f t="shared" si="11"/>
        <v>27.272727272727277</v>
      </c>
      <c r="W11" s="49">
        <f t="shared" si="12"/>
        <v>72.727272727272734</v>
      </c>
      <c r="X11" s="49">
        <f t="shared" si="13"/>
        <v>68.181818181818187</v>
      </c>
      <c r="Y11" s="52">
        <f t="shared" si="14"/>
        <v>90.909090909090907</v>
      </c>
      <c r="Z11" s="50">
        <f t="shared" si="15"/>
        <v>22.72727272727273</v>
      </c>
      <c r="AA11" s="51">
        <f t="shared" si="16"/>
        <v>27.272727272727277</v>
      </c>
      <c r="AB11" s="51">
        <f t="shared" si="17"/>
        <v>22.72727272727273</v>
      </c>
      <c r="AC11" s="42"/>
      <c r="AD11" s="48">
        <f t="shared" si="18"/>
        <v>404.54545454545462</v>
      </c>
      <c r="AF11" s="48">
        <f>LOOKUP(AD11,Levels!$A$2:$A$21,Levels!$C$2:$C$21)</f>
        <v>9</v>
      </c>
    </row>
    <row r="12" spans="1:32" ht="17.399999999999999" customHeight="1" x14ac:dyDescent="0.3">
      <c r="A12" s="53" t="s">
        <v>290</v>
      </c>
      <c r="B12" s="31">
        <v>8</v>
      </c>
      <c r="C12" s="32">
        <v>8</v>
      </c>
      <c r="D12" s="32">
        <v>7</v>
      </c>
      <c r="E12" s="32">
        <v>5</v>
      </c>
      <c r="F12" s="33">
        <v>3</v>
      </c>
      <c r="G12" s="28">
        <v>4</v>
      </c>
      <c r="H12" s="34">
        <v>6</v>
      </c>
      <c r="I12" s="35">
        <v>5</v>
      </c>
      <c r="J12" s="35">
        <v>1</v>
      </c>
      <c r="K12" s="30"/>
      <c r="L12" s="43">
        <f>VLOOKUP(B12,'Distribution des points'!$A$2:$B$13,2,FALSE)</f>
        <v>0.63636363636363646</v>
      </c>
      <c r="M12" s="43">
        <f>VLOOKUP(C12,'Distribution des points'!$A$2:$B$13,2,FALSE)</f>
        <v>0.63636363636363646</v>
      </c>
      <c r="N12" s="43">
        <f>VLOOKUP(D12,'Distribution des points'!$A$2:$B$13,2,FALSE)</f>
        <v>0.54545454545454553</v>
      </c>
      <c r="O12" s="43">
        <f>VLOOKUP(E12,'Distribution des points'!$A$2:$B$13,2,FALSE)</f>
        <v>0.36363636363636365</v>
      </c>
      <c r="P12" s="44">
        <f>VLOOKUP(F12,'Distribution des points'!$B$28:$I$35,MATCH('Overview position for testing'!G12,'Distribution des points'!$B$27:$I$27,0),FALSE)</f>
        <v>0.27272727272727271</v>
      </c>
      <c r="Q12" s="45">
        <f>VLOOKUP(H12,'Distribution des points'!$A$2:$B$13,2,FALSE)</f>
        <v>0.45454545454545459</v>
      </c>
      <c r="R12" s="46">
        <f>VLOOKUP(I12,'Distribution des points'!$A$2:$B$13,2,FALSE)</f>
        <v>0.36363636363636365</v>
      </c>
      <c r="S12" s="46">
        <f>VLOOKUP(J12,'Distribution des points'!$A$2:$B$13,2,FALSE)</f>
        <v>0</v>
      </c>
      <c r="T12" s="42"/>
      <c r="U12" s="49">
        <f t="shared" si="10"/>
        <v>127.27272727272729</v>
      </c>
      <c r="V12" s="49">
        <f t="shared" si="11"/>
        <v>31.818181818181824</v>
      </c>
      <c r="W12" s="49">
        <f t="shared" si="12"/>
        <v>109.09090909090911</v>
      </c>
      <c r="X12" s="49">
        <f t="shared" si="13"/>
        <v>54.545454545454547</v>
      </c>
      <c r="Y12" s="52">
        <f t="shared" si="14"/>
        <v>68.181818181818173</v>
      </c>
      <c r="Z12" s="50">
        <f t="shared" si="15"/>
        <v>22.72727272727273</v>
      </c>
      <c r="AA12" s="51">
        <f t="shared" si="16"/>
        <v>18.181818181818183</v>
      </c>
      <c r="AB12" s="51">
        <f t="shared" si="17"/>
        <v>0</v>
      </c>
      <c r="AC12" s="42"/>
      <c r="AD12" s="48">
        <f t="shared" si="18"/>
        <v>431.81818181818193</v>
      </c>
      <c r="AF12" s="48">
        <f>LOOKUP(AD12,Levels!$A$2:$A$21,Levels!$C$2:$C$21)</f>
        <v>9</v>
      </c>
    </row>
    <row r="13" spans="1:32" ht="17.399999999999999" customHeight="1" x14ac:dyDescent="0.3">
      <c r="A13" s="55" t="s">
        <v>307</v>
      </c>
      <c r="B13" s="31">
        <v>6</v>
      </c>
      <c r="C13" s="32">
        <v>8</v>
      </c>
      <c r="D13" s="32">
        <v>6</v>
      </c>
      <c r="E13" s="32">
        <v>8</v>
      </c>
      <c r="F13" s="33">
        <v>4</v>
      </c>
      <c r="G13" s="28">
        <v>4</v>
      </c>
      <c r="H13" s="34">
        <v>5</v>
      </c>
      <c r="I13" s="35">
        <v>6</v>
      </c>
      <c r="J13" s="35">
        <v>1</v>
      </c>
      <c r="K13" s="30"/>
      <c r="L13" s="43">
        <f>VLOOKUP(B13,'Distribution des points'!$A$2:$B$13,2,FALSE)</f>
        <v>0.45454545454545459</v>
      </c>
      <c r="M13" s="43">
        <f>VLOOKUP(C13,'Distribution des points'!$A$2:$B$13,2,FALSE)</f>
        <v>0.63636363636363646</v>
      </c>
      <c r="N13" s="43">
        <f>VLOOKUP(D13,'Distribution des points'!$A$2:$B$13,2,FALSE)</f>
        <v>0.45454545454545459</v>
      </c>
      <c r="O13" s="43">
        <f>VLOOKUP(E13,'Distribution des points'!$A$2:$B$13,2,FALSE)</f>
        <v>0.63636363636363646</v>
      </c>
      <c r="P13" s="44">
        <f>VLOOKUP(F13,'Distribution des points'!$B$28:$I$35,MATCH('Overview position for testing'!G13,'Distribution des points'!$B$27:$I$27,0),FALSE)</f>
        <v>0.36363636363636365</v>
      </c>
      <c r="Q13" s="45">
        <f>VLOOKUP(H13,'Distribution des points'!$A$2:$B$13,2,FALSE)</f>
        <v>0.36363636363636365</v>
      </c>
      <c r="R13" s="46">
        <f>VLOOKUP(I13,'Distribution des points'!$A$2:$B$13,2,FALSE)</f>
        <v>0.45454545454545459</v>
      </c>
      <c r="S13" s="46">
        <f>VLOOKUP(J13,'Distribution des points'!$A$2:$B$13,2,FALSE)</f>
        <v>0</v>
      </c>
      <c r="T13" s="42"/>
      <c r="U13" s="49">
        <f t="shared" si="10"/>
        <v>90.909090909090921</v>
      </c>
      <c r="V13" s="49">
        <f t="shared" si="11"/>
        <v>31.818181818181824</v>
      </c>
      <c r="W13" s="49">
        <f t="shared" si="12"/>
        <v>90.909090909090921</v>
      </c>
      <c r="X13" s="49">
        <f t="shared" si="13"/>
        <v>95.454545454545467</v>
      </c>
      <c r="Y13" s="52">
        <f t="shared" si="14"/>
        <v>90.909090909090907</v>
      </c>
      <c r="Z13" s="50">
        <f t="shared" si="15"/>
        <v>18.181818181818183</v>
      </c>
      <c r="AA13" s="51">
        <f t="shared" si="16"/>
        <v>22.72727272727273</v>
      </c>
      <c r="AB13" s="51">
        <f t="shared" si="17"/>
        <v>0</v>
      </c>
      <c r="AC13" s="42"/>
      <c r="AD13" s="48">
        <f t="shared" si="18"/>
        <v>440.90909090909093</v>
      </c>
      <c r="AF13" s="48">
        <f>LOOKUP(AD13,Levels!$A$2:$A$21,Levels!$C$2:$C$21)</f>
        <v>9</v>
      </c>
    </row>
    <row r="14" spans="1:32" ht="17.399999999999999" customHeight="1" x14ac:dyDescent="0.3">
      <c r="A14" s="53" t="s">
        <v>317</v>
      </c>
      <c r="B14" s="31">
        <v>6</v>
      </c>
      <c r="C14" s="32">
        <v>7</v>
      </c>
      <c r="D14" s="32">
        <v>7</v>
      </c>
      <c r="E14" s="32">
        <v>7</v>
      </c>
      <c r="F14" s="33">
        <v>4</v>
      </c>
      <c r="G14" s="28">
        <v>4</v>
      </c>
      <c r="H14" s="34">
        <v>6</v>
      </c>
      <c r="I14" s="35">
        <v>6</v>
      </c>
      <c r="J14" s="35">
        <v>1</v>
      </c>
      <c r="K14" s="30"/>
      <c r="L14" s="43">
        <f>VLOOKUP(B14,'Distribution des points'!$A$2:$B$13,2,FALSE)</f>
        <v>0.45454545454545459</v>
      </c>
      <c r="M14" s="43">
        <f>VLOOKUP(C14,'Distribution des points'!$A$2:$B$13,2,FALSE)</f>
        <v>0.54545454545454553</v>
      </c>
      <c r="N14" s="43">
        <f>VLOOKUP(D14,'Distribution des points'!$A$2:$B$13,2,FALSE)</f>
        <v>0.54545454545454553</v>
      </c>
      <c r="O14" s="43">
        <f>VLOOKUP(E14,'Distribution des points'!$A$2:$B$13,2,FALSE)</f>
        <v>0.54545454545454553</v>
      </c>
      <c r="P14" s="44">
        <f>VLOOKUP(F14,'Distribution des points'!$B$28:$I$35,MATCH('Overview position for testing'!G14,'Distribution des points'!$B$27:$I$27,0),FALSE)</f>
        <v>0.36363636363636365</v>
      </c>
      <c r="Q14" s="45">
        <f>VLOOKUP(H14,'Distribution des points'!$A$2:$B$13,2,FALSE)</f>
        <v>0.45454545454545459</v>
      </c>
      <c r="R14" s="46">
        <f>VLOOKUP(I14,'Distribution des points'!$A$2:$B$13,2,FALSE)</f>
        <v>0.45454545454545459</v>
      </c>
      <c r="S14" s="46">
        <f>VLOOKUP(J14,'Distribution des points'!$A$2:$B$13,2,FALSE)</f>
        <v>0</v>
      </c>
      <c r="T14" s="42"/>
      <c r="U14" s="49">
        <f t="shared" si="10"/>
        <v>90.909090909090921</v>
      </c>
      <c r="V14" s="49">
        <f t="shared" si="11"/>
        <v>27.272727272727277</v>
      </c>
      <c r="W14" s="49">
        <f t="shared" si="12"/>
        <v>109.09090909090911</v>
      </c>
      <c r="X14" s="49">
        <f t="shared" si="13"/>
        <v>81.818181818181827</v>
      </c>
      <c r="Y14" s="52">
        <f t="shared" si="14"/>
        <v>90.909090909090907</v>
      </c>
      <c r="Z14" s="50">
        <f t="shared" si="15"/>
        <v>22.72727272727273</v>
      </c>
      <c r="AA14" s="51">
        <f t="shared" si="16"/>
        <v>22.72727272727273</v>
      </c>
      <c r="AB14" s="51">
        <f t="shared" si="17"/>
        <v>0</v>
      </c>
      <c r="AC14" s="42"/>
      <c r="AD14" s="48">
        <f t="shared" si="18"/>
        <v>445.4545454545455</v>
      </c>
      <c r="AF14" s="48">
        <f>LOOKUP(AD14,Levels!$A$2:$A$21,Levels!$C$2:$C$21)</f>
        <v>9</v>
      </c>
    </row>
    <row r="15" spans="1:32" ht="17.399999999999999" customHeight="1" x14ac:dyDescent="0.3">
      <c r="A15" s="53" t="s">
        <v>310</v>
      </c>
      <c r="B15" s="31">
        <v>7</v>
      </c>
      <c r="C15" s="32">
        <v>8</v>
      </c>
      <c r="D15" s="32">
        <v>7</v>
      </c>
      <c r="E15" s="32">
        <v>6</v>
      </c>
      <c r="F15" s="33">
        <v>4</v>
      </c>
      <c r="G15" s="28">
        <v>4</v>
      </c>
      <c r="H15" s="34">
        <v>5</v>
      </c>
      <c r="I15" s="35">
        <v>6</v>
      </c>
      <c r="J15" s="35">
        <v>1</v>
      </c>
      <c r="K15" s="30"/>
      <c r="L15" s="43">
        <f>VLOOKUP(B15,'Distribution des points'!$A$2:$B$13,2,FALSE)</f>
        <v>0.54545454545454553</v>
      </c>
      <c r="M15" s="43">
        <f>VLOOKUP(C15,'Distribution des points'!$A$2:$B$13,2,FALSE)</f>
        <v>0.63636363636363646</v>
      </c>
      <c r="N15" s="43">
        <f>VLOOKUP(D15,'Distribution des points'!$A$2:$B$13,2,FALSE)</f>
        <v>0.54545454545454553</v>
      </c>
      <c r="O15" s="43">
        <f>VLOOKUP(E15,'Distribution des points'!$A$2:$B$13,2,FALSE)</f>
        <v>0.45454545454545459</v>
      </c>
      <c r="P15" s="44">
        <f>VLOOKUP(F15,'Distribution des points'!$B$28:$I$35,MATCH('Overview position for testing'!G15,'Distribution des points'!$B$27:$I$27,0),FALSE)</f>
        <v>0.36363636363636365</v>
      </c>
      <c r="Q15" s="45">
        <f>VLOOKUP(H15,'Distribution des points'!$A$2:$B$13,2,FALSE)</f>
        <v>0.36363636363636365</v>
      </c>
      <c r="R15" s="46">
        <f>VLOOKUP(I15,'Distribution des points'!$A$2:$B$13,2,FALSE)</f>
        <v>0.45454545454545459</v>
      </c>
      <c r="S15" s="46">
        <f>VLOOKUP(J15,'Distribution des points'!$A$2:$B$13,2,FALSE)</f>
        <v>0</v>
      </c>
      <c r="T15" s="42"/>
      <c r="U15" s="49">
        <f t="shared" si="10"/>
        <v>109.09090909090911</v>
      </c>
      <c r="V15" s="49">
        <f t="shared" si="11"/>
        <v>31.818181818181824</v>
      </c>
      <c r="W15" s="49">
        <f t="shared" si="12"/>
        <v>109.09090909090911</v>
      </c>
      <c r="X15" s="49">
        <f t="shared" si="13"/>
        <v>68.181818181818187</v>
      </c>
      <c r="Y15" s="52">
        <f t="shared" si="14"/>
        <v>90.909090909090907</v>
      </c>
      <c r="Z15" s="50">
        <f t="shared" si="15"/>
        <v>18.181818181818183</v>
      </c>
      <c r="AA15" s="51">
        <f t="shared" si="16"/>
        <v>22.72727272727273</v>
      </c>
      <c r="AB15" s="51">
        <f t="shared" si="17"/>
        <v>0</v>
      </c>
      <c r="AC15" s="42"/>
      <c r="AD15" s="48">
        <f t="shared" si="18"/>
        <v>450.00000000000006</v>
      </c>
      <c r="AF15" s="48">
        <f>LOOKUP(AD15,Levels!$A$2:$A$21,Levels!$C$2:$C$21)</f>
        <v>10</v>
      </c>
    </row>
    <row r="16" spans="1:32" ht="17.399999999999999" customHeight="1" x14ac:dyDescent="0.3">
      <c r="A16" s="55" t="s">
        <v>289</v>
      </c>
      <c r="B16" s="31">
        <v>6</v>
      </c>
      <c r="C16" s="32">
        <v>8</v>
      </c>
      <c r="D16" s="32">
        <v>6</v>
      </c>
      <c r="E16" s="32">
        <v>7</v>
      </c>
      <c r="F16" s="33">
        <v>4</v>
      </c>
      <c r="G16" s="28">
        <v>3</v>
      </c>
      <c r="H16" s="34">
        <v>6</v>
      </c>
      <c r="I16" s="35">
        <v>8</v>
      </c>
      <c r="J16" s="35">
        <v>5</v>
      </c>
      <c r="K16" s="30"/>
      <c r="L16" s="43">
        <f>VLOOKUP(B16,'Distribution des points'!$A$2:$B$13,2,FALSE)</f>
        <v>0.45454545454545459</v>
      </c>
      <c r="M16" s="43">
        <f>VLOOKUP(C16,'Distribution des points'!$A$2:$B$13,2,FALSE)</f>
        <v>0.63636363636363646</v>
      </c>
      <c r="N16" s="43">
        <f>VLOOKUP(D16,'Distribution des points'!$A$2:$B$13,2,FALSE)</f>
        <v>0.45454545454545459</v>
      </c>
      <c r="O16" s="43">
        <f>VLOOKUP(E16,'Distribution des points'!$A$2:$B$13,2,FALSE)</f>
        <v>0.54545454545454553</v>
      </c>
      <c r="P16" s="44">
        <f>VLOOKUP(F16,'Distribution des points'!$B$28:$I$35,MATCH('Overview position for testing'!G16,'Distribution des points'!$B$27:$I$27,0),FALSE)</f>
        <v>0.36363636363636365</v>
      </c>
      <c r="Q16" s="45">
        <f>VLOOKUP(H16,'Distribution des points'!$A$2:$B$13,2,FALSE)</f>
        <v>0.45454545454545459</v>
      </c>
      <c r="R16" s="46">
        <f>VLOOKUP(I16,'Distribution des points'!$A$2:$B$13,2,FALSE)</f>
        <v>0.63636363636363646</v>
      </c>
      <c r="S16" s="46">
        <f>VLOOKUP(J16,'Distribution des points'!$A$2:$B$13,2,FALSE)</f>
        <v>0.36363636363636365</v>
      </c>
      <c r="T16" s="42"/>
      <c r="U16" s="49">
        <f t="shared" si="10"/>
        <v>90.909090909090921</v>
      </c>
      <c r="V16" s="49">
        <f t="shared" si="11"/>
        <v>31.818181818181824</v>
      </c>
      <c r="W16" s="49">
        <f t="shared" si="12"/>
        <v>90.909090909090921</v>
      </c>
      <c r="X16" s="49">
        <f t="shared" si="13"/>
        <v>81.818181818181827</v>
      </c>
      <c r="Y16" s="52">
        <f t="shared" si="14"/>
        <v>90.909090909090907</v>
      </c>
      <c r="Z16" s="50">
        <f t="shared" si="15"/>
        <v>22.72727272727273</v>
      </c>
      <c r="AA16" s="51">
        <f t="shared" si="16"/>
        <v>31.818181818181824</v>
      </c>
      <c r="AB16" s="51">
        <f t="shared" si="17"/>
        <v>18.181818181818183</v>
      </c>
      <c r="AC16" s="42"/>
      <c r="AD16" s="48">
        <f t="shared" si="18"/>
        <v>459.09090909090912</v>
      </c>
      <c r="AF16" s="48">
        <f>LOOKUP(AD16,Levels!$A$2:$A$21,Levels!$C$2:$C$21)</f>
        <v>10</v>
      </c>
    </row>
    <row r="17" spans="1:32" ht="17.399999999999999" customHeight="1" x14ac:dyDescent="0.3">
      <c r="A17" s="55" t="s">
        <v>312</v>
      </c>
      <c r="B17" s="31">
        <v>6</v>
      </c>
      <c r="C17" s="32">
        <v>7</v>
      </c>
      <c r="D17" s="32">
        <v>7</v>
      </c>
      <c r="E17" s="32">
        <v>8</v>
      </c>
      <c r="F17" s="33">
        <v>4</v>
      </c>
      <c r="G17" s="28">
        <v>4</v>
      </c>
      <c r="H17" s="34">
        <v>6</v>
      </c>
      <c r="I17" s="35">
        <v>7</v>
      </c>
      <c r="J17" s="35">
        <v>1</v>
      </c>
      <c r="K17" s="30"/>
      <c r="L17" s="43">
        <f>VLOOKUP(B17,'Distribution des points'!$A$2:$B$13,2,FALSE)</f>
        <v>0.45454545454545459</v>
      </c>
      <c r="M17" s="43">
        <f>VLOOKUP(C17,'Distribution des points'!$A$2:$B$13,2,FALSE)</f>
        <v>0.54545454545454553</v>
      </c>
      <c r="N17" s="43">
        <f>VLOOKUP(D17,'Distribution des points'!$A$2:$B$13,2,FALSE)</f>
        <v>0.54545454545454553</v>
      </c>
      <c r="O17" s="43">
        <f>VLOOKUP(E17,'Distribution des points'!$A$2:$B$13,2,FALSE)</f>
        <v>0.63636363636363646</v>
      </c>
      <c r="P17" s="44">
        <f>VLOOKUP(F17,'Distribution des points'!$B$28:$I$35,MATCH('Overview position for testing'!G17,'Distribution des points'!$B$27:$I$27,0),FALSE)</f>
        <v>0.36363636363636365</v>
      </c>
      <c r="Q17" s="45">
        <f>VLOOKUP(H17,'Distribution des points'!$A$2:$B$13,2,FALSE)</f>
        <v>0.45454545454545459</v>
      </c>
      <c r="R17" s="46">
        <f>VLOOKUP(I17,'Distribution des points'!$A$2:$B$13,2,FALSE)</f>
        <v>0.54545454545454553</v>
      </c>
      <c r="S17" s="46">
        <f>VLOOKUP(J17,'Distribution des points'!$A$2:$B$13,2,FALSE)</f>
        <v>0</v>
      </c>
      <c r="T17" s="42"/>
      <c r="U17" s="49">
        <f t="shared" si="10"/>
        <v>90.909090909090921</v>
      </c>
      <c r="V17" s="49">
        <f t="shared" si="11"/>
        <v>27.272727272727277</v>
      </c>
      <c r="W17" s="49">
        <f t="shared" si="12"/>
        <v>109.09090909090911</v>
      </c>
      <c r="X17" s="49">
        <f t="shared" si="13"/>
        <v>95.454545454545467</v>
      </c>
      <c r="Y17" s="52">
        <f t="shared" si="14"/>
        <v>90.909090909090907</v>
      </c>
      <c r="Z17" s="50">
        <f t="shared" si="15"/>
        <v>22.72727272727273</v>
      </c>
      <c r="AA17" s="51">
        <f t="shared" si="16"/>
        <v>27.272727272727277</v>
      </c>
      <c r="AB17" s="51">
        <f t="shared" si="17"/>
        <v>0</v>
      </c>
      <c r="AC17" s="42"/>
      <c r="AD17" s="48">
        <f t="shared" si="18"/>
        <v>463.63636363636363</v>
      </c>
      <c r="AF17" s="48">
        <f>LOOKUP(AD17,Levels!$A$2:$A$21,Levels!$C$2:$C$21)</f>
        <v>10</v>
      </c>
    </row>
    <row r="18" spans="1:32" ht="17.399999999999999" customHeight="1" x14ac:dyDescent="0.3">
      <c r="A18" s="53" t="s">
        <v>316</v>
      </c>
      <c r="B18" s="31">
        <v>7</v>
      </c>
      <c r="C18" s="32">
        <v>7</v>
      </c>
      <c r="D18" s="32">
        <v>8</v>
      </c>
      <c r="E18" s="32">
        <v>6</v>
      </c>
      <c r="F18" s="33">
        <v>4</v>
      </c>
      <c r="G18" s="28">
        <v>4</v>
      </c>
      <c r="H18" s="34">
        <v>6</v>
      </c>
      <c r="I18" s="35">
        <v>6</v>
      </c>
      <c r="J18" s="35">
        <v>1</v>
      </c>
      <c r="K18" s="30"/>
      <c r="L18" s="43">
        <f>VLOOKUP(B18,'Distribution des points'!$A$2:$B$13,2,FALSE)</f>
        <v>0.54545454545454553</v>
      </c>
      <c r="M18" s="43">
        <f>VLOOKUP(C18,'Distribution des points'!$A$2:$B$13,2,FALSE)</f>
        <v>0.54545454545454553</v>
      </c>
      <c r="N18" s="43">
        <f>VLOOKUP(D18,'Distribution des points'!$A$2:$B$13,2,FALSE)</f>
        <v>0.63636363636363646</v>
      </c>
      <c r="O18" s="43">
        <f>VLOOKUP(E18,'Distribution des points'!$A$2:$B$13,2,FALSE)</f>
        <v>0.45454545454545459</v>
      </c>
      <c r="P18" s="44">
        <f>VLOOKUP(F18,'Distribution des points'!$B$28:$I$35,MATCH('Overview position for testing'!G18,'Distribution des points'!$B$27:$I$27,0),FALSE)</f>
        <v>0.36363636363636365</v>
      </c>
      <c r="Q18" s="45">
        <f>VLOOKUP(H18,'Distribution des points'!$A$2:$B$13,2,FALSE)</f>
        <v>0.45454545454545459</v>
      </c>
      <c r="R18" s="46">
        <f>VLOOKUP(I18,'Distribution des points'!$A$2:$B$13,2,FALSE)</f>
        <v>0.45454545454545459</v>
      </c>
      <c r="S18" s="46">
        <f>VLOOKUP(J18,'Distribution des points'!$A$2:$B$13,2,FALSE)</f>
        <v>0</v>
      </c>
      <c r="T18" s="42"/>
      <c r="U18" s="49">
        <f t="shared" si="10"/>
        <v>109.09090909090911</v>
      </c>
      <c r="V18" s="49">
        <f t="shared" si="11"/>
        <v>27.272727272727277</v>
      </c>
      <c r="W18" s="49">
        <f t="shared" si="12"/>
        <v>127.27272727272729</v>
      </c>
      <c r="X18" s="49">
        <f t="shared" si="13"/>
        <v>68.181818181818187</v>
      </c>
      <c r="Y18" s="52">
        <f t="shared" si="14"/>
        <v>90.909090909090907</v>
      </c>
      <c r="Z18" s="50">
        <f t="shared" si="15"/>
        <v>22.72727272727273</v>
      </c>
      <c r="AA18" s="51">
        <f t="shared" si="16"/>
        <v>22.72727272727273</v>
      </c>
      <c r="AB18" s="51">
        <f t="shared" si="17"/>
        <v>0</v>
      </c>
      <c r="AC18" s="42"/>
      <c r="AD18" s="48">
        <f t="shared" si="18"/>
        <v>468.18181818181824</v>
      </c>
      <c r="AF18" s="48">
        <f>LOOKUP(AD18,Levels!$A$2:$A$21,Levels!$C$2:$C$21)</f>
        <v>10</v>
      </c>
    </row>
    <row r="19" spans="1:32" ht="17.399999999999999" customHeight="1" x14ac:dyDescent="0.3">
      <c r="A19" s="53" t="s">
        <v>288</v>
      </c>
      <c r="B19" s="31">
        <v>8</v>
      </c>
      <c r="C19" s="32">
        <v>8</v>
      </c>
      <c r="D19" s="32">
        <v>8</v>
      </c>
      <c r="E19" s="32">
        <v>5</v>
      </c>
      <c r="F19" s="33">
        <v>4</v>
      </c>
      <c r="G19" s="28">
        <v>3</v>
      </c>
      <c r="H19" s="34">
        <v>7</v>
      </c>
      <c r="I19" s="35">
        <v>4</v>
      </c>
      <c r="J19" s="35">
        <v>1</v>
      </c>
      <c r="K19" s="30"/>
      <c r="L19" s="43">
        <f>VLOOKUP(B19,'Distribution des points'!$A$2:$B$13,2,FALSE)</f>
        <v>0.63636363636363646</v>
      </c>
      <c r="M19" s="43">
        <f>VLOOKUP(C19,'Distribution des points'!$A$2:$B$13,2,FALSE)</f>
        <v>0.63636363636363646</v>
      </c>
      <c r="N19" s="43">
        <f>VLOOKUP(D19,'Distribution des points'!$A$2:$B$13,2,FALSE)</f>
        <v>0.63636363636363646</v>
      </c>
      <c r="O19" s="43">
        <f>VLOOKUP(E19,'Distribution des points'!$A$2:$B$13,2,FALSE)</f>
        <v>0.36363636363636365</v>
      </c>
      <c r="P19" s="44">
        <f>VLOOKUP(F19,'Distribution des points'!$B$28:$I$35,MATCH('Overview position for testing'!G19,'Distribution des points'!$B$27:$I$27,0),FALSE)</f>
        <v>0.36363636363636365</v>
      </c>
      <c r="Q19" s="45">
        <f>VLOOKUP(H19,'Distribution des points'!$A$2:$B$13,2,FALSE)</f>
        <v>0.54545454545454553</v>
      </c>
      <c r="R19" s="46">
        <f>VLOOKUP(I19,'Distribution des points'!$A$2:$B$13,2,FALSE)</f>
        <v>0.27272727272727271</v>
      </c>
      <c r="S19" s="46">
        <f>VLOOKUP(J19,'Distribution des points'!$A$2:$B$13,2,FALSE)</f>
        <v>0</v>
      </c>
      <c r="T19" s="42"/>
      <c r="U19" s="49">
        <f t="shared" si="10"/>
        <v>127.27272727272729</v>
      </c>
      <c r="V19" s="49">
        <f t="shared" si="11"/>
        <v>31.818181818181824</v>
      </c>
      <c r="W19" s="49">
        <f t="shared" si="12"/>
        <v>127.27272727272729</v>
      </c>
      <c r="X19" s="49">
        <f t="shared" si="13"/>
        <v>54.545454545454547</v>
      </c>
      <c r="Y19" s="52">
        <f t="shared" si="14"/>
        <v>90.909090909090907</v>
      </c>
      <c r="Z19" s="50">
        <f t="shared" si="15"/>
        <v>27.272727272727277</v>
      </c>
      <c r="AA19" s="51">
        <f t="shared" si="16"/>
        <v>13.636363636363635</v>
      </c>
      <c r="AB19" s="51">
        <f t="shared" si="17"/>
        <v>0</v>
      </c>
      <c r="AC19" s="42"/>
      <c r="AD19" s="48">
        <f t="shared" si="18"/>
        <v>472.72727272727275</v>
      </c>
      <c r="AF19" s="48">
        <f>LOOKUP(AD19,Levels!$A$2:$A$21,Levels!$C$2:$C$21)</f>
        <v>10</v>
      </c>
    </row>
    <row r="20" spans="1:32" ht="17.399999999999999" customHeight="1" x14ac:dyDescent="0.3">
      <c r="A20" s="53" t="s">
        <v>305</v>
      </c>
      <c r="B20" s="31">
        <v>8</v>
      </c>
      <c r="C20" s="32">
        <v>7</v>
      </c>
      <c r="D20" s="32">
        <v>9</v>
      </c>
      <c r="E20" s="32">
        <v>5</v>
      </c>
      <c r="F20" s="33">
        <v>4</v>
      </c>
      <c r="G20" s="28">
        <v>4</v>
      </c>
      <c r="H20" s="34">
        <v>7</v>
      </c>
      <c r="I20" s="35">
        <v>6</v>
      </c>
      <c r="J20" s="35">
        <v>1</v>
      </c>
      <c r="K20" s="30"/>
      <c r="L20" s="43">
        <f>VLOOKUP(B20,'Distribution des points'!$A$2:$B$13,2,FALSE)</f>
        <v>0.63636363636363646</v>
      </c>
      <c r="M20" s="43">
        <f>VLOOKUP(C20,'Distribution des points'!$A$2:$B$13,2,FALSE)</f>
        <v>0.54545454545454553</v>
      </c>
      <c r="N20" s="43">
        <f>VLOOKUP(D20,'Distribution des points'!$A$2:$B$13,2,FALSE)</f>
        <v>0.7272727272727274</v>
      </c>
      <c r="O20" s="43">
        <f>VLOOKUP(E20,'Distribution des points'!$A$2:$B$13,2,FALSE)</f>
        <v>0.36363636363636365</v>
      </c>
      <c r="P20" s="44">
        <f>VLOOKUP(F20,'Distribution des points'!$B$28:$I$35,MATCH('Overview position for testing'!G20,'Distribution des points'!$B$27:$I$27,0),FALSE)</f>
        <v>0.36363636363636365</v>
      </c>
      <c r="Q20" s="45">
        <f>VLOOKUP(H20,'Distribution des points'!$A$2:$B$13,2,FALSE)</f>
        <v>0.54545454545454553</v>
      </c>
      <c r="R20" s="46">
        <f>VLOOKUP(I20,'Distribution des points'!$A$2:$B$13,2,FALSE)</f>
        <v>0.45454545454545459</v>
      </c>
      <c r="S20" s="46">
        <f>VLOOKUP(J20,'Distribution des points'!$A$2:$B$13,2,FALSE)</f>
        <v>0</v>
      </c>
      <c r="T20" s="42"/>
      <c r="U20" s="49">
        <f t="shared" si="10"/>
        <v>127.27272727272729</v>
      </c>
      <c r="V20" s="49">
        <f t="shared" si="11"/>
        <v>27.272727272727277</v>
      </c>
      <c r="W20" s="49">
        <f t="shared" si="12"/>
        <v>145.45454545454547</v>
      </c>
      <c r="X20" s="49">
        <f t="shared" si="13"/>
        <v>54.545454545454547</v>
      </c>
      <c r="Y20" s="52">
        <f t="shared" si="14"/>
        <v>90.909090909090907</v>
      </c>
      <c r="Z20" s="50">
        <f t="shared" si="15"/>
        <v>27.272727272727277</v>
      </c>
      <c r="AA20" s="51">
        <f t="shared" si="16"/>
        <v>22.72727272727273</v>
      </c>
      <c r="AB20" s="51">
        <f t="shared" si="17"/>
        <v>0</v>
      </c>
      <c r="AC20" s="42"/>
      <c r="AD20" s="48">
        <f t="shared" si="18"/>
        <v>495.4545454545455</v>
      </c>
      <c r="AF20" s="48">
        <f>LOOKUP(AD20,Levels!$A$2:$A$21,Levels!$C$2:$C$21)</f>
        <v>10</v>
      </c>
    </row>
    <row r="21" spans="1:32" ht="17.399999999999999" customHeight="1" x14ac:dyDescent="0.3">
      <c r="A21" s="53" t="s">
        <v>313</v>
      </c>
      <c r="B21" s="31">
        <v>6</v>
      </c>
      <c r="C21" s="32">
        <v>8</v>
      </c>
      <c r="D21" s="32">
        <v>6</v>
      </c>
      <c r="E21" s="32">
        <v>9</v>
      </c>
      <c r="F21" s="33">
        <v>5</v>
      </c>
      <c r="G21" s="28">
        <v>4</v>
      </c>
      <c r="H21" s="34">
        <v>7</v>
      </c>
      <c r="I21" s="35">
        <v>8</v>
      </c>
      <c r="J21" s="35">
        <v>1</v>
      </c>
      <c r="K21" s="30"/>
      <c r="L21" s="43">
        <f>VLOOKUP(B21,'Distribution des points'!$A$2:$B$13,2,FALSE)</f>
        <v>0.45454545454545459</v>
      </c>
      <c r="M21" s="43">
        <f>VLOOKUP(C21,'Distribution des points'!$A$2:$B$13,2,FALSE)</f>
        <v>0.63636363636363646</v>
      </c>
      <c r="N21" s="43">
        <f>VLOOKUP(D21,'Distribution des points'!$A$2:$B$13,2,FALSE)</f>
        <v>0.45454545454545459</v>
      </c>
      <c r="O21" s="43">
        <f>VLOOKUP(E21,'Distribution des points'!$A$2:$B$13,2,FALSE)</f>
        <v>0.7272727272727274</v>
      </c>
      <c r="P21" s="44">
        <f>VLOOKUP(F21,'Distribution des points'!$B$28:$I$35,MATCH('Overview position for testing'!G21,'Distribution des points'!$B$27:$I$27,0),FALSE)</f>
        <v>0.45454545454545459</v>
      </c>
      <c r="Q21" s="45">
        <f>VLOOKUP(H21,'Distribution des points'!$A$2:$B$13,2,FALSE)</f>
        <v>0.54545454545454553</v>
      </c>
      <c r="R21" s="46">
        <f>VLOOKUP(I21,'Distribution des points'!$A$2:$B$13,2,FALSE)</f>
        <v>0.63636363636363646</v>
      </c>
      <c r="S21" s="46">
        <f>VLOOKUP(J21,'Distribution des points'!$A$2:$B$13,2,FALSE)</f>
        <v>0</v>
      </c>
      <c r="T21" s="42"/>
      <c r="U21" s="49">
        <f t="shared" si="10"/>
        <v>90.909090909090921</v>
      </c>
      <c r="V21" s="49">
        <f t="shared" si="11"/>
        <v>31.818181818181824</v>
      </c>
      <c r="W21" s="49">
        <f t="shared" si="12"/>
        <v>90.909090909090921</v>
      </c>
      <c r="X21" s="49">
        <f t="shared" si="13"/>
        <v>109.09090909090911</v>
      </c>
      <c r="Y21" s="52">
        <f t="shared" si="14"/>
        <v>113.63636363636364</v>
      </c>
      <c r="Z21" s="50">
        <f t="shared" si="15"/>
        <v>27.272727272727277</v>
      </c>
      <c r="AA21" s="51">
        <f t="shared" si="16"/>
        <v>31.818181818181824</v>
      </c>
      <c r="AB21" s="51">
        <f t="shared" si="17"/>
        <v>0</v>
      </c>
      <c r="AC21" s="42"/>
      <c r="AD21" s="48">
        <f t="shared" si="18"/>
        <v>495.4545454545455</v>
      </c>
      <c r="AF21" s="48">
        <f>LOOKUP(AD21,Levels!$A$2:$A$21,Levels!$C$2:$C$21)</f>
        <v>10</v>
      </c>
    </row>
    <row r="22" spans="1:32" ht="17.399999999999999" customHeight="1" x14ac:dyDescent="0.3">
      <c r="A22" s="53" t="s">
        <v>291</v>
      </c>
      <c r="B22" s="31">
        <v>6</v>
      </c>
      <c r="C22" s="32">
        <v>7</v>
      </c>
      <c r="D22" s="32">
        <v>7</v>
      </c>
      <c r="E22" s="32">
        <v>8</v>
      </c>
      <c r="F22" s="33">
        <v>5</v>
      </c>
      <c r="G22" s="28">
        <v>4</v>
      </c>
      <c r="H22" s="34">
        <v>8</v>
      </c>
      <c r="I22" s="35">
        <v>8</v>
      </c>
      <c r="J22" s="35">
        <v>1</v>
      </c>
      <c r="K22" s="30"/>
      <c r="L22" s="43">
        <f>VLOOKUP(B22,'Distribution des points'!$A$2:$B$13,2,FALSE)</f>
        <v>0.45454545454545459</v>
      </c>
      <c r="M22" s="43">
        <f>VLOOKUP(C22,'Distribution des points'!$A$2:$B$13,2,FALSE)</f>
        <v>0.54545454545454553</v>
      </c>
      <c r="N22" s="43">
        <f>VLOOKUP(D22,'Distribution des points'!$A$2:$B$13,2,FALSE)</f>
        <v>0.54545454545454553</v>
      </c>
      <c r="O22" s="43">
        <f>VLOOKUP(E22,'Distribution des points'!$A$2:$B$13,2,FALSE)</f>
        <v>0.63636363636363646</v>
      </c>
      <c r="P22" s="44">
        <f>VLOOKUP(F22,'Distribution des points'!$B$28:$I$35,MATCH('Overview position for testing'!G22,'Distribution des points'!$B$27:$I$27,0),FALSE)</f>
        <v>0.45454545454545459</v>
      </c>
      <c r="Q22" s="45">
        <f>VLOOKUP(H22,'Distribution des points'!$A$2:$B$13,2,FALSE)</f>
        <v>0.63636363636363646</v>
      </c>
      <c r="R22" s="46">
        <f>VLOOKUP(I22,'Distribution des points'!$A$2:$B$13,2,FALSE)</f>
        <v>0.63636363636363646</v>
      </c>
      <c r="S22" s="46">
        <f>VLOOKUP(J22,'Distribution des points'!$A$2:$B$13,2,FALSE)</f>
        <v>0</v>
      </c>
      <c r="T22" s="42"/>
      <c r="U22" s="49">
        <f t="shared" si="10"/>
        <v>90.909090909090921</v>
      </c>
      <c r="V22" s="49">
        <f t="shared" si="11"/>
        <v>27.272727272727277</v>
      </c>
      <c r="W22" s="49">
        <f t="shared" si="12"/>
        <v>109.09090909090911</v>
      </c>
      <c r="X22" s="49">
        <f t="shared" si="13"/>
        <v>95.454545454545467</v>
      </c>
      <c r="Y22" s="52">
        <f t="shared" si="14"/>
        <v>113.63636363636364</v>
      </c>
      <c r="Z22" s="50">
        <f t="shared" si="15"/>
        <v>31.818181818181824</v>
      </c>
      <c r="AA22" s="51">
        <f t="shared" si="16"/>
        <v>31.818181818181824</v>
      </c>
      <c r="AB22" s="51">
        <f t="shared" si="17"/>
        <v>0</v>
      </c>
      <c r="AC22" s="42"/>
      <c r="AD22" s="48">
        <f t="shared" si="18"/>
        <v>500</v>
      </c>
      <c r="AF22" s="48">
        <f>LOOKUP(AD22,Levels!$A$2:$A$21,Levels!$C$2:$C$21)</f>
        <v>11</v>
      </c>
    </row>
    <row r="23" spans="1:32" ht="17.399999999999999" customHeight="1" x14ac:dyDescent="0.3">
      <c r="A23" s="55" t="s">
        <v>306</v>
      </c>
      <c r="B23" s="31">
        <v>8</v>
      </c>
      <c r="C23" s="32">
        <v>7</v>
      </c>
      <c r="D23" s="32">
        <v>9</v>
      </c>
      <c r="E23" s="32">
        <v>6</v>
      </c>
      <c r="F23" s="33">
        <v>5</v>
      </c>
      <c r="G23" s="28">
        <v>4</v>
      </c>
      <c r="H23" s="34">
        <v>8</v>
      </c>
      <c r="I23" s="35">
        <v>6</v>
      </c>
      <c r="J23" s="35">
        <v>1</v>
      </c>
      <c r="K23" s="30"/>
      <c r="L23" s="43">
        <f>VLOOKUP(B23,'Distribution des points'!$A$2:$B$13,2,FALSE)</f>
        <v>0.63636363636363646</v>
      </c>
      <c r="M23" s="43">
        <f>VLOOKUP(C23,'Distribution des points'!$A$2:$B$13,2,FALSE)</f>
        <v>0.54545454545454553</v>
      </c>
      <c r="N23" s="43">
        <f>VLOOKUP(D23,'Distribution des points'!$A$2:$B$13,2,FALSE)</f>
        <v>0.7272727272727274</v>
      </c>
      <c r="O23" s="43">
        <f>VLOOKUP(E23,'Distribution des points'!$A$2:$B$13,2,FALSE)</f>
        <v>0.45454545454545459</v>
      </c>
      <c r="P23" s="44">
        <f>VLOOKUP(F23,'Distribution des points'!$B$28:$I$35,MATCH('Overview position for testing'!G23,'Distribution des points'!$B$27:$I$27,0),FALSE)</f>
        <v>0.45454545454545459</v>
      </c>
      <c r="Q23" s="45">
        <f>VLOOKUP(H23,'Distribution des points'!$A$2:$B$13,2,FALSE)</f>
        <v>0.63636363636363646</v>
      </c>
      <c r="R23" s="46">
        <f>VLOOKUP(I23,'Distribution des points'!$A$2:$B$13,2,FALSE)</f>
        <v>0.45454545454545459</v>
      </c>
      <c r="S23" s="46">
        <f>VLOOKUP(J23,'Distribution des points'!$A$2:$B$13,2,FALSE)</f>
        <v>0</v>
      </c>
      <c r="T23" s="42"/>
      <c r="U23" s="49">
        <f t="shared" si="10"/>
        <v>127.27272727272729</v>
      </c>
      <c r="V23" s="49">
        <f t="shared" si="11"/>
        <v>27.272727272727277</v>
      </c>
      <c r="W23" s="49">
        <f t="shared" si="12"/>
        <v>145.45454545454547</v>
      </c>
      <c r="X23" s="49">
        <f t="shared" si="13"/>
        <v>68.181818181818187</v>
      </c>
      <c r="Y23" s="52">
        <f t="shared" si="14"/>
        <v>113.63636363636364</v>
      </c>
      <c r="Z23" s="50">
        <f t="shared" si="15"/>
        <v>31.818181818181824</v>
      </c>
      <c r="AA23" s="51">
        <f t="shared" si="16"/>
        <v>22.72727272727273</v>
      </c>
      <c r="AB23" s="51">
        <f t="shared" si="17"/>
        <v>0</v>
      </c>
      <c r="AC23" s="42"/>
      <c r="AD23" s="48">
        <f t="shared" si="18"/>
        <v>536.36363636363637</v>
      </c>
      <c r="AF23" s="48">
        <f>LOOKUP(AD23,Levels!$A$2:$A$21,Levels!$C$2:$C$21)</f>
        <v>11</v>
      </c>
    </row>
    <row r="24" spans="1:32" ht="17.399999999999999" customHeight="1" x14ac:dyDescent="0.3">
      <c r="A24" s="53" t="s">
        <v>321</v>
      </c>
      <c r="B24" s="31">
        <v>8</v>
      </c>
      <c r="C24" s="32">
        <v>8</v>
      </c>
      <c r="D24" s="32">
        <v>8</v>
      </c>
      <c r="E24" s="32">
        <v>6</v>
      </c>
      <c r="F24" s="33">
        <v>5</v>
      </c>
      <c r="G24" s="28">
        <v>4</v>
      </c>
      <c r="H24" s="34">
        <v>7</v>
      </c>
      <c r="I24" s="35">
        <v>7</v>
      </c>
      <c r="J24" s="35">
        <v>4</v>
      </c>
      <c r="K24" s="30"/>
      <c r="L24" s="43">
        <f>VLOOKUP(B24,'Distribution des points'!$A$2:$B$13,2,FALSE)</f>
        <v>0.63636363636363646</v>
      </c>
      <c r="M24" s="43">
        <f>VLOOKUP(C24,'Distribution des points'!$A$2:$B$13,2,FALSE)</f>
        <v>0.63636363636363646</v>
      </c>
      <c r="N24" s="43">
        <f>VLOOKUP(D24,'Distribution des points'!$A$2:$B$13,2,FALSE)</f>
        <v>0.63636363636363646</v>
      </c>
      <c r="O24" s="43">
        <f>VLOOKUP(E24,'Distribution des points'!$A$2:$B$13,2,FALSE)</f>
        <v>0.45454545454545459</v>
      </c>
      <c r="P24" s="44">
        <f>VLOOKUP(F24,'Distribution des points'!$B$28:$I$35,MATCH('Overview position for testing'!G24,'Distribution des points'!$B$27:$I$27,0),FALSE)</f>
        <v>0.45454545454545459</v>
      </c>
      <c r="Q24" s="45">
        <f>VLOOKUP(H24,'Distribution des points'!$A$2:$B$13,2,FALSE)</f>
        <v>0.54545454545454553</v>
      </c>
      <c r="R24" s="46">
        <f>VLOOKUP(I24,'Distribution des points'!$A$2:$B$13,2,FALSE)</f>
        <v>0.54545454545454553</v>
      </c>
      <c r="S24" s="46">
        <f>VLOOKUP(J24,'Distribution des points'!$A$2:$B$13,2,FALSE)</f>
        <v>0.27272727272727271</v>
      </c>
      <c r="T24" s="42"/>
      <c r="U24" s="49">
        <f t="shared" si="10"/>
        <v>127.27272727272729</v>
      </c>
      <c r="V24" s="49">
        <f t="shared" si="11"/>
        <v>31.818181818181824</v>
      </c>
      <c r="W24" s="49">
        <f t="shared" si="12"/>
        <v>127.27272727272729</v>
      </c>
      <c r="X24" s="49">
        <f t="shared" si="13"/>
        <v>68.181818181818187</v>
      </c>
      <c r="Y24" s="52">
        <f t="shared" si="14"/>
        <v>113.63636363636364</v>
      </c>
      <c r="Z24" s="50">
        <f t="shared" si="15"/>
        <v>27.272727272727277</v>
      </c>
      <c r="AA24" s="51">
        <f t="shared" si="16"/>
        <v>27.272727272727277</v>
      </c>
      <c r="AB24" s="51">
        <f t="shared" si="17"/>
        <v>13.636363636363635</v>
      </c>
      <c r="AC24" s="42"/>
      <c r="AD24" s="48">
        <f t="shared" si="18"/>
        <v>536.36363636363637</v>
      </c>
      <c r="AF24" s="48">
        <f>LOOKUP(AD24,Levels!$A$2:$A$21,Levels!$C$2:$C$21)</f>
        <v>11</v>
      </c>
    </row>
    <row r="25" spans="1:32" ht="17.399999999999999" customHeight="1" x14ac:dyDescent="0.3">
      <c r="A25" s="53" t="s">
        <v>323</v>
      </c>
      <c r="B25" s="31">
        <v>9</v>
      </c>
      <c r="C25" s="32">
        <v>7</v>
      </c>
      <c r="D25" s="32">
        <v>10</v>
      </c>
      <c r="E25" s="32">
        <v>5</v>
      </c>
      <c r="F25" s="33">
        <v>4</v>
      </c>
      <c r="G25" s="28">
        <v>4</v>
      </c>
      <c r="H25" s="34">
        <v>7</v>
      </c>
      <c r="I25" s="35">
        <v>7</v>
      </c>
      <c r="J25" s="35">
        <v>1</v>
      </c>
      <c r="K25" s="30"/>
      <c r="L25" s="43">
        <f>VLOOKUP(B25,'Distribution des points'!$A$2:$B$13,2,FALSE)</f>
        <v>0.7272727272727274</v>
      </c>
      <c r="M25" s="43">
        <f>VLOOKUP(C25,'Distribution des points'!$A$2:$B$13,2,FALSE)</f>
        <v>0.54545454545454553</v>
      </c>
      <c r="N25" s="43">
        <f>VLOOKUP(D25,'Distribution des points'!$A$2:$B$13,2,FALSE)</f>
        <v>0.81818181818181834</v>
      </c>
      <c r="O25" s="43">
        <f>VLOOKUP(E25,'Distribution des points'!$A$2:$B$13,2,FALSE)</f>
        <v>0.36363636363636365</v>
      </c>
      <c r="P25" s="44">
        <f>VLOOKUP(F25,'Distribution des points'!$B$28:$I$35,MATCH('Overview position for testing'!G25,'Distribution des points'!$B$27:$I$27,0),FALSE)</f>
        <v>0.36363636363636365</v>
      </c>
      <c r="Q25" s="45">
        <f>VLOOKUP(H25,'Distribution des points'!$A$2:$B$13,2,FALSE)</f>
        <v>0.54545454545454553</v>
      </c>
      <c r="R25" s="46">
        <f>VLOOKUP(I25,'Distribution des points'!$A$2:$B$13,2,FALSE)</f>
        <v>0.54545454545454553</v>
      </c>
      <c r="S25" s="46">
        <f>VLOOKUP(J25,'Distribution des points'!$A$2:$B$13,2,FALSE)</f>
        <v>0</v>
      </c>
      <c r="T25" s="42"/>
      <c r="U25" s="49">
        <f t="shared" si="10"/>
        <v>145.45454545454547</v>
      </c>
      <c r="V25" s="49">
        <f t="shared" si="11"/>
        <v>27.272727272727277</v>
      </c>
      <c r="W25" s="49">
        <f t="shared" si="12"/>
        <v>163.63636363636368</v>
      </c>
      <c r="X25" s="49">
        <f t="shared" si="13"/>
        <v>54.545454545454547</v>
      </c>
      <c r="Y25" s="52">
        <f t="shared" si="14"/>
        <v>90.909090909090907</v>
      </c>
      <c r="Z25" s="50">
        <f t="shared" si="15"/>
        <v>27.272727272727277</v>
      </c>
      <c r="AA25" s="51">
        <f t="shared" si="16"/>
        <v>27.272727272727277</v>
      </c>
      <c r="AB25" s="51">
        <f t="shared" si="17"/>
        <v>0</v>
      </c>
      <c r="AC25" s="42"/>
      <c r="AD25" s="48">
        <f t="shared" si="18"/>
        <v>536.36363636363637</v>
      </c>
      <c r="AF25" s="48">
        <f>LOOKUP(AD25,Levels!$A$2:$A$21,Levels!$C$2:$C$21)</f>
        <v>11</v>
      </c>
    </row>
    <row r="26" spans="1:32" ht="17.399999999999999" customHeight="1" x14ac:dyDescent="0.3">
      <c r="A26" s="53" t="s">
        <v>308</v>
      </c>
      <c r="B26" s="31">
        <v>7</v>
      </c>
      <c r="C26" s="32">
        <v>8</v>
      </c>
      <c r="D26" s="32">
        <v>7</v>
      </c>
      <c r="E26" s="32">
        <v>9</v>
      </c>
      <c r="F26" s="33">
        <v>5</v>
      </c>
      <c r="G26" s="28">
        <v>5</v>
      </c>
      <c r="H26" s="34">
        <v>6</v>
      </c>
      <c r="I26" s="35">
        <v>7</v>
      </c>
      <c r="J26" s="35">
        <v>1</v>
      </c>
      <c r="K26" s="30"/>
      <c r="L26" s="43">
        <f>VLOOKUP(B26,'Distribution des points'!$A$2:$B$13,2,FALSE)</f>
        <v>0.54545454545454553</v>
      </c>
      <c r="M26" s="43">
        <f>VLOOKUP(C26,'Distribution des points'!$A$2:$B$13,2,FALSE)</f>
        <v>0.63636363636363646</v>
      </c>
      <c r="N26" s="43">
        <f>VLOOKUP(D26,'Distribution des points'!$A$2:$B$13,2,FALSE)</f>
        <v>0.54545454545454553</v>
      </c>
      <c r="O26" s="43">
        <f>VLOOKUP(E26,'Distribution des points'!$A$2:$B$13,2,FALSE)</f>
        <v>0.7272727272727274</v>
      </c>
      <c r="P26" s="44">
        <f>VLOOKUP(F26,'Distribution des points'!$B$28:$I$35,MATCH('Overview position for testing'!G26,'Distribution des points'!$B$27:$I$27,0),FALSE)</f>
        <v>0.54545454545454553</v>
      </c>
      <c r="Q26" s="45">
        <f>VLOOKUP(H26,'Distribution des points'!$A$2:$B$13,2,FALSE)</f>
        <v>0.45454545454545459</v>
      </c>
      <c r="R26" s="46">
        <f>VLOOKUP(I26,'Distribution des points'!$A$2:$B$13,2,FALSE)</f>
        <v>0.54545454545454553</v>
      </c>
      <c r="S26" s="46">
        <f>VLOOKUP(J26,'Distribution des points'!$A$2:$B$13,2,FALSE)</f>
        <v>0</v>
      </c>
      <c r="T26" s="42"/>
      <c r="U26" s="49">
        <f t="shared" si="10"/>
        <v>109.09090909090911</v>
      </c>
      <c r="V26" s="49">
        <f t="shared" si="11"/>
        <v>31.818181818181824</v>
      </c>
      <c r="W26" s="49">
        <f t="shared" si="12"/>
        <v>109.09090909090911</v>
      </c>
      <c r="X26" s="49">
        <f t="shared" si="13"/>
        <v>109.09090909090911</v>
      </c>
      <c r="Y26" s="52">
        <f t="shared" si="14"/>
        <v>136.36363636363637</v>
      </c>
      <c r="Z26" s="50">
        <f t="shared" si="15"/>
        <v>22.72727272727273</v>
      </c>
      <c r="AA26" s="51">
        <f t="shared" si="16"/>
        <v>27.272727272727277</v>
      </c>
      <c r="AB26" s="51">
        <f t="shared" si="17"/>
        <v>0</v>
      </c>
      <c r="AC26" s="42"/>
      <c r="AD26" s="48">
        <f t="shared" si="18"/>
        <v>545.4545454545455</v>
      </c>
      <c r="AF26" s="48">
        <f>LOOKUP(AD26,Levels!$A$2:$A$21,Levels!$C$2:$C$21)</f>
        <v>11</v>
      </c>
    </row>
    <row r="27" spans="1:32" ht="17.399999999999999" customHeight="1" x14ac:dyDescent="0.3">
      <c r="A27" s="53" t="s">
        <v>309</v>
      </c>
      <c r="B27" s="31">
        <v>7</v>
      </c>
      <c r="C27" s="32">
        <v>7</v>
      </c>
      <c r="D27" s="32">
        <v>8</v>
      </c>
      <c r="E27" s="32">
        <v>8</v>
      </c>
      <c r="F27" s="33">
        <v>6</v>
      </c>
      <c r="G27" s="28">
        <v>5</v>
      </c>
      <c r="H27" s="34">
        <v>6</v>
      </c>
      <c r="I27" s="35">
        <v>7</v>
      </c>
      <c r="J27" s="35">
        <v>1</v>
      </c>
      <c r="K27" s="30"/>
      <c r="L27" s="43">
        <f>VLOOKUP(B27,'Distribution des points'!$A$2:$B$13,2,FALSE)</f>
        <v>0.54545454545454553</v>
      </c>
      <c r="M27" s="43">
        <f>VLOOKUP(C27,'Distribution des points'!$A$2:$B$13,2,FALSE)</f>
        <v>0.54545454545454553</v>
      </c>
      <c r="N27" s="43">
        <f>VLOOKUP(D27,'Distribution des points'!$A$2:$B$13,2,FALSE)</f>
        <v>0.63636363636363646</v>
      </c>
      <c r="O27" s="43">
        <f>VLOOKUP(E27,'Distribution des points'!$A$2:$B$13,2,FALSE)</f>
        <v>0.63636363636363646</v>
      </c>
      <c r="P27" s="44">
        <f>VLOOKUP(F27,'Distribution des points'!$B$28:$I$35,MATCH('Overview position for testing'!G27,'Distribution des points'!$B$27:$I$27,0),FALSE)</f>
        <v>0.63636363636363646</v>
      </c>
      <c r="Q27" s="45">
        <f>VLOOKUP(H27,'Distribution des points'!$A$2:$B$13,2,FALSE)</f>
        <v>0.45454545454545459</v>
      </c>
      <c r="R27" s="46">
        <f>VLOOKUP(I27,'Distribution des points'!$A$2:$B$13,2,FALSE)</f>
        <v>0.54545454545454553</v>
      </c>
      <c r="S27" s="46">
        <f>VLOOKUP(J27,'Distribution des points'!$A$2:$B$13,2,FALSE)</f>
        <v>0</v>
      </c>
      <c r="T27" s="42"/>
      <c r="U27" s="49">
        <f t="shared" si="10"/>
        <v>109.09090909090911</v>
      </c>
      <c r="V27" s="49">
        <f t="shared" si="11"/>
        <v>27.272727272727277</v>
      </c>
      <c r="W27" s="49">
        <f t="shared" si="12"/>
        <v>127.27272727272729</v>
      </c>
      <c r="X27" s="49">
        <f t="shared" si="13"/>
        <v>95.454545454545467</v>
      </c>
      <c r="Y27" s="52">
        <f t="shared" si="14"/>
        <v>159.09090909090912</v>
      </c>
      <c r="Z27" s="50">
        <f t="shared" si="15"/>
        <v>22.72727272727273</v>
      </c>
      <c r="AA27" s="51">
        <f t="shared" si="16"/>
        <v>27.272727272727277</v>
      </c>
      <c r="AB27" s="51">
        <f t="shared" si="17"/>
        <v>0</v>
      </c>
      <c r="AC27" s="42"/>
      <c r="AD27" s="48">
        <f t="shared" si="18"/>
        <v>568.18181818181824</v>
      </c>
      <c r="AF27" s="48">
        <f>LOOKUP(AD27,Levels!$A$2:$A$21,Levels!$C$2:$C$21)</f>
        <v>12</v>
      </c>
    </row>
    <row r="28" spans="1:32" ht="17.399999999999999" customHeight="1" x14ac:dyDescent="0.3">
      <c r="A28" s="53" t="s">
        <v>319</v>
      </c>
      <c r="B28" s="31">
        <v>7</v>
      </c>
      <c r="C28" s="32">
        <v>7</v>
      </c>
      <c r="D28" s="32">
        <v>7</v>
      </c>
      <c r="E28" s="32">
        <v>7</v>
      </c>
      <c r="F28" s="33">
        <v>6</v>
      </c>
      <c r="G28" s="28">
        <v>5</v>
      </c>
      <c r="H28" s="34">
        <v>10</v>
      </c>
      <c r="I28" s="35">
        <v>8</v>
      </c>
      <c r="J28" s="35">
        <v>3</v>
      </c>
      <c r="K28" s="30"/>
      <c r="L28" s="43">
        <f>VLOOKUP(B28,'Distribution des points'!$A$2:$B$13,2,FALSE)</f>
        <v>0.54545454545454553</v>
      </c>
      <c r="M28" s="43">
        <f>VLOOKUP(C28,'Distribution des points'!$A$2:$B$13,2,FALSE)</f>
        <v>0.54545454545454553</v>
      </c>
      <c r="N28" s="43">
        <f>VLOOKUP(D28,'Distribution des points'!$A$2:$B$13,2,FALSE)</f>
        <v>0.54545454545454553</v>
      </c>
      <c r="O28" s="43">
        <f>VLOOKUP(E28,'Distribution des points'!$A$2:$B$13,2,FALSE)</f>
        <v>0.54545454545454553</v>
      </c>
      <c r="P28" s="44">
        <f>VLOOKUP(F28,'Distribution des points'!$B$28:$I$35,MATCH('Overview position for testing'!G28,'Distribution des points'!$B$27:$I$27,0),FALSE)</f>
        <v>0.63636363636363646</v>
      </c>
      <c r="Q28" s="45">
        <f>VLOOKUP(H28,'Distribution des points'!$A$2:$B$13,2,FALSE)</f>
        <v>0.81818181818181834</v>
      </c>
      <c r="R28" s="46">
        <f>VLOOKUP(I28,'Distribution des points'!$A$2:$B$13,2,FALSE)</f>
        <v>0.63636363636363646</v>
      </c>
      <c r="S28" s="46">
        <f>VLOOKUP(J28,'Distribution des points'!$A$2:$B$13,2,FALSE)</f>
        <v>0.18181818181818182</v>
      </c>
      <c r="T28" s="42"/>
      <c r="U28" s="49">
        <f t="shared" si="10"/>
        <v>109.09090909090911</v>
      </c>
      <c r="V28" s="49">
        <f t="shared" si="11"/>
        <v>27.272727272727277</v>
      </c>
      <c r="W28" s="49">
        <f t="shared" si="12"/>
        <v>109.09090909090911</v>
      </c>
      <c r="X28" s="49">
        <f t="shared" si="13"/>
        <v>81.818181818181827</v>
      </c>
      <c r="Y28" s="52">
        <f t="shared" si="14"/>
        <v>159.09090909090912</v>
      </c>
      <c r="Z28" s="50">
        <f t="shared" si="15"/>
        <v>40.909090909090921</v>
      </c>
      <c r="AA28" s="51">
        <f t="shared" si="16"/>
        <v>31.818181818181824</v>
      </c>
      <c r="AB28" s="51">
        <f t="shared" si="17"/>
        <v>9.0909090909090917</v>
      </c>
      <c r="AC28" s="42"/>
      <c r="AD28" s="48">
        <f t="shared" si="18"/>
        <v>568.18181818181836</v>
      </c>
      <c r="AF28" s="48">
        <f>LOOKUP(AD28,Levels!$A$2:$A$21,Levels!$C$2:$C$21)</f>
        <v>12</v>
      </c>
    </row>
    <row r="29" spans="1:32" ht="17.399999999999999" customHeight="1" x14ac:dyDescent="0.3">
      <c r="A29" s="53" t="s">
        <v>318</v>
      </c>
      <c r="B29" s="31">
        <v>7</v>
      </c>
      <c r="C29" s="32">
        <v>7</v>
      </c>
      <c r="D29" s="32">
        <v>8</v>
      </c>
      <c r="E29" s="32">
        <v>8</v>
      </c>
      <c r="F29" s="33">
        <v>6</v>
      </c>
      <c r="G29" s="28">
        <v>5</v>
      </c>
      <c r="H29" s="34">
        <v>7</v>
      </c>
      <c r="I29" s="35">
        <v>7</v>
      </c>
      <c r="J29" s="35">
        <v>1</v>
      </c>
      <c r="K29" s="30"/>
      <c r="L29" s="43">
        <f>VLOOKUP(B29,'Distribution des points'!$A$2:$B$13,2,FALSE)</f>
        <v>0.54545454545454553</v>
      </c>
      <c r="M29" s="43">
        <f>VLOOKUP(C29,'Distribution des points'!$A$2:$B$13,2,FALSE)</f>
        <v>0.54545454545454553</v>
      </c>
      <c r="N29" s="43">
        <f>VLOOKUP(D29,'Distribution des points'!$A$2:$B$13,2,FALSE)</f>
        <v>0.63636363636363646</v>
      </c>
      <c r="O29" s="43">
        <f>VLOOKUP(E29,'Distribution des points'!$A$2:$B$13,2,FALSE)</f>
        <v>0.63636363636363646</v>
      </c>
      <c r="P29" s="44">
        <f>VLOOKUP(F29,'Distribution des points'!$B$28:$I$35,MATCH('Overview position for testing'!G29,'Distribution des points'!$B$27:$I$27,0),FALSE)</f>
        <v>0.63636363636363646</v>
      </c>
      <c r="Q29" s="45">
        <f>VLOOKUP(H29,'Distribution des points'!$A$2:$B$13,2,FALSE)</f>
        <v>0.54545454545454553</v>
      </c>
      <c r="R29" s="46">
        <f>VLOOKUP(I29,'Distribution des points'!$A$2:$B$13,2,FALSE)</f>
        <v>0.54545454545454553</v>
      </c>
      <c r="S29" s="46">
        <f>VLOOKUP(J29,'Distribution des points'!$A$2:$B$13,2,FALSE)</f>
        <v>0</v>
      </c>
      <c r="T29" s="42"/>
      <c r="U29" s="49">
        <f t="shared" si="10"/>
        <v>109.09090909090911</v>
      </c>
      <c r="V29" s="49">
        <f t="shared" si="11"/>
        <v>27.272727272727277</v>
      </c>
      <c r="W29" s="49">
        <f t="shared" si="12"/>
        <v>127.27272727272729</v>
      </c>
      <c r="X29" s="49">
        <f t="shared" si="13"/>
        <v>95.454545454545467</v>
      </c>
      <c r="Y29" s="52">
        <f t="shared" si="14"/>
        <v>159.09090909090912</v>
      </c>
      <c r="Z29" s="50">
        <f t="shared" si="15"/>
        <v>27.272727272727277</v>
      </c>
      <c r="AA29" s="51">
        <f t="shared" si="16"/>
        <v>27.272727272727277</v>
      </c>
      <c r="AB29" s="51">
        <f t="shared" si="17"/>
        <v>0</v>
      </c>
      <c r="AC29" s="42"/>
      <c r="AD29" s="48">
        <f t="shared" si="18"/>
        <v>572.72727272727275</v>
      </c>
      <c r="AF29" s="48">
        <f>LOOKUP(AD29,Levels!$A$2:$A$21,Levels!$C$2:$C$21)</f>
        <v>12</v>
      </c>
    </row>
    <row r="30" spans="1:32" ht="17.399999999999999" customHeight="1" x14ac:dyDescent="0.3">
      <c r="A30" s="53" t="s">
        <v>315</v>
      </c>
      <c r="B30" s="31">
        <v>7</v>
      </c>
      <c r="C30" s="32">
        <v>8</v>
      </c>
      <c r="D30" s="32">
        <v>8</v>
      </c>
      <c r="E30" s="32">
        <v>7</v>
      </c>
      <c r="F30" s="33">
        <v>6</v>
      </c>
      <c r="G30" s="28">
        <v>5</v>
      </c>
      <c r="H30" s="34">
        <v>7</v>
      </c>
      <c r="I30" s="35">
        <v>8</v>
      </c>
      <c r="J30" s="35">
        <v>2</v>
      </c>
      <c r="K30" s="30"/>
      <c r="L30" s="43">
        <f>VLOOKUP(B30,'Distribution des points'!$A$2:$B$13,2,FALSE)</f>
        <v>0.54545454545454553</v>
      </c>
      <c r="M30" s="43">
        <f>VLOOKUP(C30,'Distribution des points'!$A$2:$B$13,2,FALSE)</f>
        <v>0.63636363636363646</v>
      </c>
      <c r="N30" s="43">
        <f>VLOOKUP(D30,'Distribution des points'!$A$2:$B$13,2,FALSE)</f>
        <v>0.63636363636363646</v>
      </c>
      <c r="O30" s="43">
        <f>VLOOKUP(E30,'Distribution des points'!$A$2:$B$13,2,FALSE)</f>
        <v>0.54545454545454553</v>
      </c>
      <c r="P30" s="44">
        <f>VLOOKUP(F30,'Distribution des points'!$B$28:$I$35,MATCH('Overview position for testing'!G30,'Distribution des points'!$B$27:$I$27,0),FALSE)</f>
        <v>0.63636363636363646</v>
      </c>
      <c r="Q30" s="45">
        <f>VLOOKUP(H30,'Distribution des points'!$A$2:$B$13,2,FALSE)</f>
        <v>0.54545454545454553</v>
      </c>
      <c r="R30" s="46">
        <f>VLOOKUP(I30,'Distribution des points'!$A$2:$B$13,2,FALSE)</f>
        <v>0.63636363636363646</v>
      </c>
      <c r="S30" s="46">
        <f>VLOOKUP(J30,'Distribution des points'!$A$2:$B$13,2,FALSE)</f>
        <v>9.0909090909090912E-2</v>
      </c>
      <c r="T30" s="42"/>
      <c r="U30" s="49">
        <f t="shared" si="10"/>
        <v>109.09090909090911</v>
      </c>
      <c r="V30" s="49">
        <f t="shared" si="11"/>
        <v>31.818181818181824</v>
      </c>
      <c r="W30" s="49">
        <f t="shared" si="12"/>
        <v>127.27272727272729</v>
      </c>
      <c r="X30" s="49">
        <f t="shared" si="13"/>
        <v>81.818181818181827</v>
      </c>
      <c r="Y30" s="52">
        <f t="shared" si="14"/>
        <v>159.09090909090912</v>
      </c>
      <c r="Z30" s="50">
        <f t="shared" si="15"/>
        <v>27.272727272727277</v>
      </c>
      <c r="AA30" s="51">
        <f t="shared" si="16"/>
        <v>31.818181818181824</v>
      </c>
      <c r="AB30" s="51">
        <f t="shared" si="17"/>
        <v>4.5454545454545459</v>
      </c>
      <c r="AC30" s="42"/>
      <c r="AD30" s="48">
        <f t="shared" si="18"/>
        <v>572.72727272727286</v>
      </c>
      <c r="AF30" s="48">
        <f>LOOKUP(AD30,Levels!$A$2:$A$21,Levels!$C$2:$C$21)</f>
        <v>12</v>
      </c>
    </row>
    <row r="31" spans="1:32" ht="17.399999999999999" customHeight="1" x14ac:dyDescent="0.3">
      <c r="A31" s="55" t="s">
        <v>311</v>
      </c>
      <c r="B31" s="31">
        <v>7</v>
      </c>
      <c r="C31" s="32">
        <v>7</v>
      </c>
      <c r="D31" s="32">
        <v>8</v>
      </c>
      <c r="E31" s="32">
        <v>9</v>
      </c>
      <c r="F31" s="56">
        <v>5</v>
      </c>
      <c r="G31" s="28">
        <v>4</v>
      </c>
      <c r="H31" s="34">
        <v>9</v>
      </c>
      <c r="I31" s="35">
        <v>8</v>
      </c>
      <c r="J31" s="35">
        <v>1</v>
      </c>
      <c r="K31" s="30"/>
      <c r="L31" s="43">
        <f>VLOOKUP(B31,'Distribution des points'!$A$2:$B$13,2,FALSE)</f>
        <v>0.54545454545454553</v>
      </c>
      <c r="M31" s="43">
        <f>VLOOKUP(C31,'Distribution des points'!$A$2:$B$13,2,FALSE)</f>
        <v>0.54545454545454553</v>
      </c>
      <c r="N31" s="43">
        <f>VLOOKUP(D31,'Distribution des points'!$A$2:$B$13,2,FALSE)</f>
        <v>0.63636363636363646</v>
      </c>
      <c r="O31" s="43">
        <f>VLOOKUP(E31,'Distribution des points'!$A$2:$B$13,2,FALSE)</f>
        <v>0.7272727272727274</v>
      </c>
      <c r="P31" s="44">
        <f>VLOOKUP(F31,'Distribution des points'!$B$28:$I$35,MATCH('Overview position for testing'!G31,'Distribution des points'!$B$27:$I$27,0),FALSE)</f>
        <v>0.45454545454545459</v>
      </c>
      <c r="Q31" s="45">
        <f>VLOOKUP(H31,'Distribution des points'!$A$2:$B$13,2,FALSE)</f>
        <v>0.7272727272727274</v>
      </c>
      <c r="R31" s="46">
        <f>VLOOKUP(I31,'Distribution des points'!$A$2:$B$13,2,FALSE)</f>
        <v>0.63636363636363646</v>
      </c>
      <c r="S31" s="46">
        <f>VLOOKUP(J31,'Distribution des points'!$A$2:$B$13,2,FALSE)</f>
        <v>0</v>
      </c>
      <c r="T31" s="42"/>
      <c r="U31" s="49">
        <f t="shared" si="10"/>
        <v>109.09090909090911</v>
      </c>
      <c r="V31" s="49">
        <f t="shared" si="11"/>
        <v>27.272727272727277</v>
      </c>
      <c r="W31" s="49">
        <f t="shared" si="12"/>
        <v>127.27272727272729</v>
      </c>
      <c r="X31" s="49">
        <f t="shared" si="13"/>
        <v>109.09090909090911</v>
      </c>
      <c r="Y31" s="52">
        <f t="shared" si="14"/>
        <v>113.63636363636364</v>
      </c>
      <c r="Z31" s="50">
        <f t="shared" si="15"/>
        <v>36.363636363636367</v>
      </c>
      <c r="AA31" s="51">
        <f t="shared" si="16"/>
        <v>31.818181818181824</v>
      </c>
      <c r="AB31" s="51">
        <f t="shared" si="17"/>
        <v>0</v>
      </c>
      <c r="AC31" s="42"/>
      <c r="AD31" s="48">
        <f t="shared" si="18"/>
        <v>554.54545454545462</v>
      </c>
      <c r="AF31" s="48">
        <f>LOOKUP(AD31,Levels!$A$2:$A$21,Levels!$C$2:$C$21)</f>
        <v>12</v>
      </c>
    </row>
    <row r="32" spans="1:32" ht="17.399999999999999" customHeight="1" x14ac:dyDescent="0.3">
      <c r="A32" s="53" t="s">
        <v>293</v>
      </c>
      <c r="B32" s="31">
        <v>7</v>
      </c>
      <c r="C32" s="32">
        <v>7</v>
      </c>
      <c r="D32" s="32">
        <v>8</v>
      </c>
      <c r="E32" s="32">
        <v>9</v>
      </c>
      <c r="F32" s="33">
        <v>6</v>
      </c>
      <c r="G32" s="28">
        <v>5</v>
      </c>
      <c r="H32" s="34">
        <v>9</v>
      </c>
      <c r="I32" s="35">
        <v>9</v>
      </c>
      <c r="J32" s="35">
        <v>2</v>
      </c>
      <c r="K32" s="30"/>
      <c r="L32" s="43">
        <f>VLOOKUP(B32,'Distribution des points'!$A$2:$B$13,2,FALSE)</f>
        <v>0.54545454545454553</v>
      </c>
      <c r="M32" s="43">
        <f>VLOOKUP(C32,'Distribution des points'!$A$2:$B$13,2,FALSE)</f>
        <v>0.54545454545454553</v>
      </c>
      <c r="N32" s="43">
        <f>VLOOKUP(D32,'Distribution des points'!$A$2:$B$13,2,FALSE)</f>
        <v>0.63636363636363646</v>
      </c>
      <c r="O32" s="43">
        <f>VLOOKUP(E32,'Distribution des points'!$A$2:$B$13,2,FALSE)</f>
        <v>0.7272727272727274</v>
      </c>
      <c r="P32" s="44">
        <f>VLOOKUP(F32,'Distribution des points'!$B$28:$I$35,MATCH('Overview position for testing'!G32,'Distribution des points'!$B$27:$I$27,0),FALSE)</f>
        <v>0.63636363636363646</v>
      </c>
      <c r="Q32" s="45">
        <f>VLOOKUP(H32,'Distribution des points'!$A$2:$B$13,2,FALSE)</f>
        <v>0.7272727272727274</v>
      </c>
      <c r="R32" s="46">
        <f>VLOOKUP(I32,'Distribution des points'!$A$2:$B$13,2,FALSE)</f>
        <v>0.7272727272727274</v>
      </c>
      <c r="S32" s="46">
        <f>VLOOKUP(J32,'Distribution des points'!$A$2:$B$13,2,FALSE)</f>
        <v>9.0909090909090912E-2</v>
      </c>
      <c r="T32" s="42"/>
      <c r="U32" s="49">
        <f t="shared" si="10"/>
        <v>109.09090909090911</v>
      </c>
      <c r="V32" s="49">
        <f t="shared" si="11"/>
        <v>27.272727272727277</v>
      </c>
      <c r="W32" s="49">
        <f t="shared" si="12"/>
        <v>127.27272727272729</v>
      </c>
      <c r="X32" s="49">
        <f t="shared" si="13"/>
        <v>109.09090909090911</v>
      </c>
      <c r="Y32" s="52">
        <f t="shared" si="14"/>
        <v>159.09090909090912</v>
      </c>
      <c r="Z32" s="50">
        <f t="shared" si="15"/>
        <v>36.363636363636367</v>
      </c>
      <c r="AA32" s="51">
        <f t="shared" si="16"/>
        <v>36.363636363636367</v>
      </c>
      <c r="AB32" s="51">
        <f t="shared" si="17"/>
        <v>4.5454545454545459</v>
      </c>
      <c r="AC32" s="42"/>
      <c r="AD32" s="48">
        <f t="shared" si="18"/>
        <v>609.09090909090924</v>
      </c>
      <c r="AF32" s="48">
        <f>LOOKUP(AD32,Levels!$A$2:$A$21,Levels!$C$2:$C$21)</f>
        <v>13</v>
      </c>
    </row>
    <row r="33" spans="1:32" ht="17.399999999999999" customHeight="1" x14ac:dyDescent="0.3">
      <c r="A33" s="53" t="s">
        <v>294</v>
      </c>
      <c r="B33" s="31">
        <v>8</v>
      </c>
      <c r="C33" s="32">
        <v>7</v>
      </c>
      <c r="D33" s="32">
        <v>9</v>
      </c>
      <c r="E33" s="32">
        <v>8</v>
      </c>
      <c r="F33" s="33">
        <v>7</v>
      </c>
      <c r="G33" s="28">
        <v>5</v>
      </c>
      <c r="H33" s="34">
        <v>10</v>
      </c>
      <c r="I33" s="35">
        <v>10</v>
      </c>
      <c r="J33" s="35">
        <v>2</v>
      </c>
      <c r="K33" s="30"/>
      <c r="L33" s="43">
        <f>VLOOKUP(B33,'Distribution des points'!$A$2:$B$13,2,FALSE)</f>
        <v>0.63636363636363646</v>
      </c>
      <c r="M33" s="43">
        <f>VLOOKUP(C33,'Distribution des points'!$A$2:$B$13,2,FALSE)</f>
        <v>0.54545454545454553</v>
      </c>
      <c r="N33" s="43">
        <f>VLOOKUP(D33,'Distribution des points'!$A$2:$B$13,2,FALSE)</f>
        <v>0.7272727272727274</v>
      </c>
      <c r="O33" s="43">
        <f>VLOOKUP(E33,'Distribution des points'!$A$2:$B$13,2,FALSE)</f>
        <v>0.63636363636363646</v>
      </c>
      <c r="P33" s="44">
        <f>VLOOKUP(F33,'Distribution des points'!$B$28:$I$35,MATCH('Overview position for testing'!G33,'Distribution des points'!$B$27:$I$27,0),FALSE)</f>
        <v>0.7272727272727274</v>
      </c>
      <c r="Q33" s="45">
        <f>VLOOKUP(H33,'Distribution des points'!$A$2:$B$13,2,FALSE)</f>
        <v>0.81818181818181834</v>
      </c>
      <c r="R33" s="46">
        <f>VLOOKUP(I33,'Distribution des points'!$A$2:$B$13,2,FALSE)</f>
        <v>0.81818181818181834</v>
      </c>
      <c r="S33" s="46">
        <f>VLOOKUP(J33,'Distribution des points'!$A$2:$B$13,2,FALSE)</f>
        <v>9.0909090909090912E-2</v>
      </c>
      <c r="T33" s="42"/>
      <c r="U33" s="49">
        <f t="shared" si="10"/>
        <v>127.27272727272729</v>
      </c>
      <c r="V33" s="49">
        <f t="shared" si="11"/>
        <v>27.272727272727277</v>
      </c>
      <c r="W33" s="49">
        <f t="shared" si="12"/>
        <v>145.45454545454547</v>
      </c>
      <c r="X33" s="49">
        <f t="shared" si="13"/>
        <v>95.454545454545467</v>
      </c>
      <c r="Y33" s="52">
        <f t="shared" si="14"/>
        <v>181.81818181818184</v>
      </c>
      <c r="Z33" s="50">
        <f t="shared" si="15"/>
        <v>40.909090909090921</v>
      </c>
      <c r="AA33" s="51">
        <f t="shared" si="16"/>
        <v>40.909090909090921</v>
      </c>
      <c r="AB33" s="51">
        <f t="shared" si="17"/>
        <v>4.5454545454545459</v>
      </c>
      <c r="AC33" s="42"/>
      <c r="AD33" s="48">
        <f t="shared" si="18"/>
        <v>663.63636363636363</v>
      </c>
      <c r="AF33" s="48">
        <f>LOOKUP(AD33,Levels!$A$2:$A$21,Levels!$C$2:$C$21)</f>
        <v>14</v>
      </c>
    </row>
    <row r="34" spans="1:32" ht="17.399999999999999" customHeight="1" x14ac:dyDescent="0.3">
      <c r="A34" s="53" t="s">
        <v>296</v>
      </c>
      <c r="B34" s="31">
        <v>9</v>
      </c>
      <c r="C34" s="32">
        <v>7</v>
      </c>
      <c r="D34" s="32">
        <v>10</v>
      </c>
      <c r="E34" s="32">
        <v>10</v>
      </c>
      <c r="F34" s="33">
        <v>8</v>
      </c>
      <c r="G34" s="28">
        <v>6</v>
      </c>
      <c r="H34" s="34">
        <v>11</v>
      </c>
      <c r="I34" s="35">
        <v>11</v>
      </c>
      <c r="J34" s="35">
        <v>2</v>
      </c>
      <c r="K34" s="30"/>
      <c r="L34" s="43">
        <f>VLOOKUP(B34,'Distribution des points'!$A$2:$B$13,2,FALSE)</f>
        <v>0.7272727272727274</v>
      </c>
      <c r="M34" s="43">
        <f>VLOOKUP(C34,'Distribution des points'!$A$2:$B$13,2,FALSE)</f>
        <v>0.54545454545454553</v>
      </c>
      <c r="N34" s="43">
        <f>VLOOKUP(D34,'Distribution des points'!$A$2:$B$13,2,FALSE)</f>
        <v>0.81818181818181834</v>
      </c>
      <c r="O34" s="43">
        <f>VLOOKUP(E34,'Distribution des points'!$A$2:$B$13,2,FALSE)</f>
        <v>0.81818181818181834</v>
      </c>
      <c r="P34" s="44">
        <f>VLOOKUP(F34,'Distribution des points'!$B$28:$I$35,MATCH('Overview position for testing'!G34,'Distribution des points'!$B$27:$I$27,0),FALSE)</f>
        <v>1.0000000000000002</v>
      </c>
      <c r="Q34" s="45">
        <f>VLOOKUP(H34,'Distribution des points'!$A$2:$B$13,2,FALSE)</f>
        <v>0.90909090909090928</v>
      </c>
      <c r="R34" s="46">
        <f>VLOOKUP(I34,'Distribution des points'!$A$2:$B$13,2,FALSE)</f>
        <v>0.90909090909090928</v>
      </c>
      <c r="S34" s="46">
        <f>VLOOKUP(J34,'Distribution des points'!$A$2:$B$13,2,FALSE)</f>
        <v>9.0909090909090912E-2</v>
      </c>
      <c r="T34" s="42"/>
      <c r="U34" s="49">
        <f t="shared" si="10"/>
        <v>145.45454545454547</v>
      </c>
      <c r="V34" s="49">
        <f t="shared" si="11"/>
        <v>27.272727272727277</v>
      </c>
      <c r="W34" s="49">
        <f t="shared" si="12"/>
        <v>163.63636363636368</v>
      </c>
      <c r="X34" s="49">
        <f t="shared" si="13"/>
        <v>122.72727272727275</v>
      </c>
      <c r="Y34" s="52">
        <f t="shared" si="14"/>
        <v>250.00000000000006</v>
      </c>
      <c r="Z34" s="50">
        <f t="shared" si="15"/>
        <v>45.454545454545467</v>
      </c>
      <c r="AA34" s="51">
        <f t="shared" si="16"/>
        <v>45.454545454545467</v>
      </c>
      <c r="AB34" s="51">
        <f t="shared" si="17"/>
        <v>4.5454545454545459</v>
      </c>
      <c r="AC34" s="42"/>
      <c r="AD34" s="48">
        <f t="shared" si="18"/>
        <v>804.54545454545473</v>
      </c>
      <c r="AF34" s="48">
        <f>LOOKUP(AD34,Levels!$A$2:$A$21,Levels!$C$2:$C$21)</f>
        <v>17</v>
      </c>
    </row>
  </sheetData>
  <autoFilter ref="A5:AF5" xr:uid="{40915ED7-52FB-485C-8C34-E151EB3E8AC1}">
    <sortState xmlns:xlrd2="http://schemas.microsoft.com/office/spreadsheetml/2017/richdata2" ref="A6:AF34">
      <sortCondition ref="AD5"/>
    </sortState>
  </autoFilter>
  <mergeCells count="2">
    <mergeCell ref="F2:G2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4B61-AF0B-40D4-A0DF-A739804B5DFB}">
  <dimension ref="A2:D10"/>
  <sheetViews>
    <sheetView topLeftCell="A3" zoomScaleNormal="100" workbookViewId="0">
      <selection activeCell="C7" sqref="C7"/>
    </sheetView>
  </sheetViews>
  <sheetFormatPr defaultRowHeight="14.4" x14ac:dyDescent="0.3"/>
  <cols>
    <col min="1" max="1" width="20.44140625" customWidth="1"/>
    <col min="2" max="2" width="38.33203125" customWidth="1"/>
    <col min="3" max="3" width="59.109375" customWidth="1"/>
    <col min="4" max="4" width="19.109375" customWidth="1"/>
  </cols>
  <sheetData>
    <row r="2" spans="1:4" ht="46.2" customHeight="1" x14ac:dyDescent="0.3">
      <c r="A2" s="41" t="s">
        <v>0</v>
      </c>
      <c r="B2" s="41" t="s">
        <v>135</v>
      </c>
      <c r="C2" s="41" t="s">
        <v>136</v>
      </c>
      <c r="D2" s="41" t="s">
        <v>137</v>
      </c>
    </row>
    <row r="3" spans="1:4" ht="46.2" customHeight="1" x14ac:dyDescent="0.3">
      <c r="A3" s="104" t="s">
        <v>265</v>
      </c>
      <c r="B3" s="104" t="s">
        <v>138</v>
      </c>
      <c r="C3" s="105" t="s">
        <v>266</v>
      </c>
      <c r="D3" s="105" t="s">
        <v>139</v>
      </c>
    </row>
    <row r="4" spans="1:4" ht="46.2" customHeight="1" x14ac:dyDescent="0.3">
      <c r="A4" s="104" t="s">
        <v>265</v>
      </c>
      <c r="B4" s="104" t="s">
        <v>2</v>
      </c>
      <c r="C4" s="105" t="s">
        <v>267</v>
      </c>
      <c r="D4" s="105" t="s">
        <v>139</v>
      </c>
    </row>
    <row r="5" spans="1:4" ht="46.2" customHeight="1" x14ac:dyDescent="0.3">
      <c r="A5" s="104" t="s">
        <v>265</v>
      </c>
      <c r="B5" s="104" t="s">
        <v>268</v>
      </c>
      <c r="C5" s="105" t="s">
        <v>269</v>
      </c>
      <c r="D5" s="105" t="s">
        <v>139</v>
      </c>
    </row>
    <row r="6" spans="1:4" ht="46.2" customHeight="1" x14ac:dyDescent="0.3">
      <c r="A6" s="104" t="s">
        <v>265</v>
      </c>
      <c r="B6" s="104" t="s">
        <v>270</v>
      </c>
      <c r="C6" s="105" t="s">
        <v>326</v>
      </c>
      <c r="D6" s="105" t="s">
        <v>139</v>
      </c>
    </row>
    <row r="7" spans="1:4" ht="46.2" customHeight="1" x14ac:dyDescent="0.3">
      <c r="A7" s="108" t="s">
        <v>271</v>
      </c>
      <c r="B7" s="108" t="s">
        <v>272</v>
      </c>
      <c r="C7" s="109" t="s">
        <v>273</v>
      </c>
      <c r="D7" s="109" t="s">
        <v>141</v>
      </c>
    </row>
    <row r="8" spans="1:4" ht="46.2" customHeight="1" x14ac:dyDescent="0.3">
      <c r="A8" s="108" t="s">
        <v>271</v>
      </c>
      <c r="B8" s="108" t="s">
        <v>274</v>
      </c>
      <c r="C8" s="109" t="s">
        <v>275</v>
      </c>
      <c r="D8" s="109" t="s">
        <v>139</v>
      </c>
    </row>
    <row r="9" spans="1:4" ht="46.2" customHeight="1" x14ac:dyDescent="0.3">
      <c r="A9" s="106" t="s">
        <v>276</v>
      </c>
      <c r="B9" s="106" t="s">
        <v>277</v>
      </c>
      <c r="C9" s="107" t="s">
        <v>278</v>
      </c>
      <c r="D9" s="107" t="s">
        <v>139</v>
      </c>
    </row>
    <row r="10" spans="1:4" ht="55.8" customHeight="1" x14ac:dyDescent="0.3">
      <c r="A10" s="106" t="s">
        <v>276</v>
      </c>
      <c r="B10" s="106" t="s">
        <v>279</v>
      </c>
      <c r="C10" s="107" t="s">
        <v>280</v>
      </c>
      <c r="D10" s="107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C5E5-5E77-4BB3-B084-CB768520F7F1}">
  <dimension ref="A1:D49"/>
  <sheetViews>
    <sheetView zoomScaleNormal="100" workbookViewId="0">
      <selection activeCell="C19" sqref="C19"/>
    </sheetView>
  </sheetViews>
  <sheetFormatPr defaultRowHeight="14.4" x14ac:dyDescent="0.3"/>
  <cols>
    <col min="1" max="1" width="18.5546875" customWidth="1"/>
    <col min="2" max="2" width="8" customWidth="1"/>
    <col min="3" max="3" width="83.33203125" customWidth="1"/>
    <col min="4" max="4" width="73.109375" customWidth="1"/>
  </cols>
  <sheetData>
    <row r="1" spans="1:4" ht="28.8" x14ac:dyDescent="0.3">
      <c r="A1" s="21"/>
      <c r="B1" s="22" t="s">
        <v>4</v>
      </c>
      <c r="C1" s="22" t="s">
        <v>5</v>
      </c>
      <c r="D1" s="22" t="s">
        <v>6</v>
      </c>
    </row>
    <row r="2" spans="1:4" ht="28.8" x14ac:dyDescent="0.3">
      <c r="A2" s="65" t="s">
        <v>31</v>
      </c>
      <c r="B2" s="15">
        <v>1</v>
      </c>
      <c r="C2" s="16" t="s">
        <v>7</v>
      </c>
      <c r="D2" s="16" t="s">
        <v>8</v>
      </c>
    </row>
    <row r="3" spans="1:4" ht="28.8" x14ac:dyDescent="0.3">
      <c r="A3" s="65"/>
      <c r="B3" s="15">
        <v>2</v>
      </c>
      <c r="C3" s="16" t="s">
        <v>9</v>
      </c>
      <c r="D3" s="16" t="s">
        <v>10</v>
      </c>
    </row>
    <row r="4" spans="1:4" ht="28.8" x14ac:dyDescent="0.3">
      <c r="A4" s="65"/>
      <c r="B4" s="15">
        <v>3</v>
      </c>
      <c r="C4" s="16" t="s">
        <v>11</v>
      </c>
      <c r="D4" s="16" t="s">
        <v>12</v>
      </c>
    </row>
    <row r="5" spans="1:4" ht="28.8" x14ac:dyDescent="0.3">
      <c r="A5" s="65"/>
      <c r="B5" s="15">
        <v>4</v>
      </c>
      <c r="C5" s="16" t="s">
        <v>13</v>
      </c>
      <c r="D5" s="16" t="s">
        <v>14</v>
      </c>
    </row>
    <row r="6" spans="1:4" ht="28.8" x14ac:dyDescent="0.3">
      <c r="A6" s="65"/>
      <c r="B6" s="15">
        <v>5</v>
      </c>
      <c r="C6" s="16" t="s">
        <v>15</v>
      </c>
      <c r="D6" s="16" t="s">
        <v>16</v>
      </c>
    </row>
    <row r="7" spans="1:4" ht="28.8" x14ac:dyDescent="0.3">
      <c r="A7" s="65"/>
      <c r="B7" s="15">
        <v>6</v>
      </c>
      <c r="C7" s="16" t="s">
        <v>17</v>
      </c>
      <c r="D7" s="16" t="s">
        <v>18</v>
      </c>
    </row>
    <row r="8" spans="1:4" ht="28.8" x14ac:dyDescent="0.3">
      <c r="A8" s="65"/>
      <c r="B8" s="15">
        <v>7</v>
      </c>
      <c r="C8" s="16" t="s">
        <v>19</v>
      </c>
      <c r="D8" s="16" t="s">
        <v>20</v>
      </c>
    </row>
    <row r="9" spans="1:4" ht="28.8" x14ac:dyDescent="0.3">
      <c r="A9" s="65"/>
      <c r="B9" s="15">
        <v>8</v>
      </c>
      <c r="C9" s="16" t="s">
        <v>21</v>
      </c>
      <c r="D9" s="16" t="s">
        <v>22</v>
      </c>
    </row>
    <row r="10" spans="1:4" ht="28.8" x14ac:dyDescent="0.3">
      <c r="A10" s="65"/>
      <c r="B10" s="15">
        <v>9</v>
      </c>
      <c r="C10" s="16" t="s">
        <v>23</v>
      </c>
      <c r="D10" s="16" t="s">
        <v>24</v>
      </c>
    </row>
    <row r="11" spans="1:4" ht="28.8" x14ac:dyDescent="0.3">
      <c r="A11" s="65"/>
      <c r="B11" s="15">
        <v>10</v>
      </c>
      <c r="C11" s="16" t="s">
        <v>25</v>
      </c>
      <c r="D11" s="16" t="s">
        <v>26</v>
      </c>
    </row>
    <row r="12" spans="1:4" ht="28.8" x14ac:dyDescent="0.3">
      <c r="A12" s="65"/>
      <c r="B12" s="15">
        <v>11</v>
      </c>
      <c r="C12" s="16" t="s">
        <v>27</v>
      </c>
      <c r="D12" s="16" t="s">
        <v>28</v>
      </c>
    </row>
    <row r="13" spans="1:4" ht="28.8" x14ac:dyDescent="0.3">
      <c r="A13" s="65"/>
      <c r="B13" s="15">
        <v>12</v>
      </c>
      <c r="C13" s="16" t="s">
        <v>29</v>
      </c>
      <c r="D13" s="16" t="s">
        <v>30</v>
      </c>
    </row>
    <row r="14" spans="1:4" ht="28.8" x14ac:dyDescent="0.3">
      <c r="A14" s="66" t="s">
        <v>2</v>
      </c>
      <c r="B14" s="17">
        <v>1</v>
      </c>
      <c r="C14" s="17" t="s">
        <v>145</v>
      </c>
      <c r="D14" s="17" t="s">
        <v>146</v>
      </c>
    </row>
    <row r="15" spans="1:4" ht="28.8" x14ac:dyDescent="0.3">
      <c r="A15" s="66"/>
      <c r="B15" s="17">
        <v>2</v>
      </c>
      <c r="C15" s="17" t="s">
        <v>147</v>
      </c>
      <c r="D15" s="17" t="s">
        <v>148</v>
      </c>
    </row>
    <row r="16" spans="1:4" ht="28.8" x14ac:dyDescent="0.3">
      <c r="A16" s="66"/>
      <c r="B16" s="17">
        <v>3</v>
      </c>
      <c r="C16" s="17" t="s">
        <v>149</v>
      </c>
      <c r="D16" s="17" t="s">
        <v>150</v>
      </c>
    </row>
    <row r="17" spans="1:4" ht="28.8" x14ac:dyDescent="0.3">
      <c r="A17" s="66"/>
      <c r="B17" s="17">
        <v>4</v>
      </c>
      <c r="C17" s="17" t="s">
        <v>151</v>
      </c>
      <c r="D17" s="17" t="s">
        <v>152</v>
      </c>
    </row>
    <row r="18" spans="1:4" ht="28.8" x14ac:dyDescent="0.3">
      <c r="A18" s="66"/>
      <c r="B18" s="17">
        <v>5</v>
      </c>
      <c r="C18" s="17" t="s">
        <v>153</v>
      </c>
      <c r="D18" s="17" t="s">
        <v>154</v>
      </c>
    </row>
    <row r="19" spans="1:4" ht="28.8" x14ac:dyDescent="0.3">
      <c r="A19" s="66"/>
      <c r="B19" s="17">
        <v>6</v>
      </c>
      <c r="C19" s="17" t="s">
        <v>155</v>
      </c>
      <c r="D19" s="17" t="s">
        <v>156</v>
      </c>
    </row>
    <row r="20" spans="1:4" ht="28.8" x14ac:dyDescent="0.3">
      <c r="A20" s="66"/>
      <c r="B20" s="17">
        <v>7</v>
      </c>
      <c r="C20" s="17" t="s">
        <v>157</v>
      </c>
      <c r="D20" s="17" t="s">
        <v>158</v>
      </c>
    </row>
    <row r="21" spans="1:4" ht="28.8" x14ac:dyDescent="0.3">
      <c r="A21" s="66"/>
      <c r="B21" s="17">
        <v>8</v>
      </c>
      <c r="C21" s="17" t="s">
        <v>159</v>
      </c>
      <c r="D21" s="17" t="s">
        <v>160</v>
      </c>
    </row>
    <row r="22" spans="1:4" ht="28.8" x14ac:dyDescent="0.3">
      <c r="A22" s="66"/>
      <c r="B22" s="17">
        <v>9</v>
      </c>
      <c r="C22" s="17" t="s">
        <v>161</v>
      </c>
      <c r="D22" s="17" t="s">
        <v>162</v>
      </c>
    </row>
    <row r="23" spans="1:4" ht="28.8" x14ac:dyDescent="0.3">
      <c r="A23" s="66"/>
      <c r="B23" s="17">
        <v>10</v>
      </c>
      <c r="C23" s="17" t="s">
        <v>163</v>
      </c>
      <c r="D23" s="17" t="s">
        <v>164</v>
      </c>
    </row>
    <row r="24" spans="1:4" ht="28.8" x14ac:dyDescent="0.3">
      <c r="A24" s="66"/>
      <c r="B24" s="17">
        <v>11</v>
      </c>
      <c r="C24" s="17" t="s">
        <v>165</v>
      </c>
      <c r="D24" s="17" t="s">
        <v>166</v>
      </c>
    </row>
    <row r="25" spans="1:4" ht="28.8" x14ac:dyDescent="0.3">
      <c r="A25" s="66"/>
      <c r="B25" s="17">
        <v>12</v>
      </c>
      <c r="C25" s="17" t="s">
        <v>167</v>
      </c>
      <c r="D25" s="17" t="s">
        <v>168</v>
      </c>
    </row>
    <row r="26" spans="1:4" ht="28.8" x14ac:dyDescent="0.3">
      <c r="A26" s="65" t="s">
        <v>3</v>
      </c>
      <c r="B26" s="16">
        <v>1</v>
      </c>
      <c r="C26" s="16" t="s">
        <v>32</v>
      </c>
      <c r="D26" s="16" t="s">
        <v>33</v>
      </c>
    </row>
    <row r="27" spans="1:4" ht="28.8" x14ac:dyDescent="0.3">
      <c r="A27" s="65"/>
      <c r="B27" s="16">
        <v>2</v>
      </c>
      <c r="C27" s="16" t="s">
        <v>34</v>
      </c>
      <c r="D27" s="16" t="s">
        <v>35</v>
      </c>
    </row>
    <row r="28" spans="1:4" ht="28.8" x14ac:dyDescent="0.3">
      <c r="A28" s="65"/>
      <c r="B28" s="16">
        <v>3</v>
      </c>
      <c r="C28" s="16" t="s">
        <v>36</v>
      </c>
      <c r="D28" s="16" t="s">
        <v>37</v>
      </c>
    </row>
    <row r="29" spans="1:4" ht="28.8" x14ac:dyDescent="0.3">
      <c r="A29" s="65"/>
      <c r="B29" s="16">
        <v>4</v>
      </c>
      <c r="C29" s="16" t="s">
        <v>38</v>
      </c>
      <c r="D29" s="16" t="s">
        <v>39</v>
      </c>
    </row>
    <row r="30" spans="1:4" ht="28.8" x14ac:dyDescent="0.3">
      <c r="A30" s="65"/>
      <c r="B30" s="16">
        <v>5</v>
      </c>
      <c r="C30" s="16" t="s">
        <v>40</v>
      </c>
      <c r="D30" s="16" t="s">
        <v>41</v>
      </c>
    </row>
    <row r="31" spans="1:4" ht="28.8" x14ac:dyDescent="0.3">
      <c r="A31" s="65"/>
      <c r="B31" s="16">
        <v>6</v>
      </c>
      <c r="C31" s="16" t="s">
        <v>42</v>
      </c>
      <c r="D31" s="16" t="s">
        <v>43</v>
      </c>
    </row>
    <row r="32" spans="1:4" ht="28.8" x14ac:dyDescent="0.3">
      <c r="A32" s="65"/>
      <c r="B32" s="16">
        <v>7</v>
      </c>
      <c r="C32" s="16" t="s">
        <v>44</v>
      </c>
      <c r="D32" s="16" t="s">
        <v>45</v>
      </c>
    </row>
    <row r="33" spans="1:4" ht="28.8" x14ac:dyDescent="0.3">
      <c r="A33" s="65"/>
      <c r="B33" s="16">
        <v>8</v>
      </c>
      <c r="C33" s="16" t="s">
        <v>46</v>
      </c>
      <c r="D33" s="16" t="s">
        <v>47</v>
      </c>
    </row>
    <row r="34" spans="1:4" ht="28.8" x14ac:dyDescent="0.3">
      <c r="A34" s="65"/>
      <c r="B34" s="16">
        <v>9</v>
      </c>
      <c r="C34" s="16" t="s">
        <v>48</v>
      </c>
      <c r="D34" s="16" t="s">
        <v>49</v>
      </c>
    </row>
    <row r="35" spans="1:4" ht="28.8" x14ac:dyDescent="0.3">
      <c r="A35" s="65"/>
      <c r="B35" s="16">
        <v>10</v>
      </c>
      <c r="C35" s="16" t="s">
        <v>50</v>
      </c>
      <c r="D35" s="16" t="s">
        <v>51</v>
      </c>
    </row>
    <row r="36" spans="1:4" ht="28.8" x14ac:dyDescent="0.3">
      <c r="A36" s="65"/>
      <c r="B36" s="16">
        <v>11</v>
      </c>
      <c r="C36" s="16" t="s">
        <v>52</v>
      </c>
      <c r="D36" s="16" t="s">
        <v>53</v>
      </c>
    </row>
    <row r="37" spans="1:4" ht="28.8" x14ac:dyDescent="0.3">
      <c r="A37" s="65"/>
      <c r="B37" s="16">
        <v>12</v>
      </c>
      <c r="C37" s="16" t="s">
        <v>54</v>
      </c>
      <c r="D37" s="16" t="s">
        <v>55</v>
      </c>
    </row>
    <row r="38" spans="1:4" ht="28.8" x14ac:dyDescent="0.3">
      <c r="A38" s="66" t="s">
        <v>140</v>
      </c>
      <c r="B38" s="17">
        <v>1</v>
      </c>
      <c r="C38" s="17" t="s">
        <v>58</v>
      </c>
      <c r="D38" s="17" t="s">
        <v>59</v>
      </c>
    </row>
    <row r="39" spans="1:4" ht="28.8" x14ac:dyDescent="0.3">
      <c r="A39" s="66"/>
      <c r="B39" s="17">
        <v>2</v>
      </c>
      <c r="C39" s="17" t="s">
        <v>60</v>
      </c>
      <c r="D39" s="17" t="s">
        <v>61</v>
      </c>
    </row>
    <row r="40" spans="1:4" ht="28.8" x14ac:dyDescent="0.3">
      <c r="A40" s="66"/>
      <c r="B40" s="17">
        <v>3</v>
      </c>
      <c r="C40" s="17" t="s">
        <v>62</v>
      </c>
      <c r="D40" s="17" t="s">
        <v>63</v>
      </c>
    </row>
    <row r="41" spans="1:4" ht="28.8" x14ac:dyDescent="0.3">
      <c r="A41" s="66"/>
      <c r="B41" s="17">
        <v>4</v>
      </c>
      <c r="C41" s="17" t="s">
        <v>64</v>
      </c>
      <c r="D41" s="17" t="s">
        <v>65</v>
      </c>
    </row>
    <row r="42" spans="1:4" ht="28.8" x14ac:dyDescent="0.3">
      <c r="A42" s="66"/>
      <c r="B42" s="17">
        <v>5</v>
      </c>
      <c r="C42" s="17" t="s">
        <v>66</v>
      </c>
      <c r="D42" s="17" t="s">
        <v>67</v>
      </c>
    </row>
    <row r="43" spans="1:4" ht="28.8" x14ac:dyDescent="0.3">
      <c r="A43" s="66"/>
      <c r="B43" s="17">
        <v>6</v>
      </c>
      <c r="C43" s="17" t="s">
        <v>68</v>
      </c>
      <c r="D43" s="17" t="s">
        <v>69</v>
      </c>
    </row>
    <row r="44" spans="1:4" ht="28.8" x14ac:dyDescent="0.3">
      <c r="A44" s="66"/>
      <c r="B44" s="17">
        <v>7</v>
      </c>
      <c r="C44" s="17" t="s">
        <v>70</v>
      </c>
      <c r="D44" s="17" t="s">
        <v>71</v>
      </c>
    </row>
    <row r="45" spans="1:4" ht="28.8" x14ac:dyDescent="0.3">
      <c r="A45" s="66"/>
      <c r="B45" s="17">
        <v>8</v>
      </c>
      <c r="C45" s="17" t="s">
        <v>72</v>
      </c>
      <c r="D45" s="17" t="s">
        <v>73</v>
      </c>
    </row>
    <row r="46" spans="1:4" ht="28.8" x14ac:dyDescent="0.3">
      <c r="A46" s="66"/>
      <c r="B46" s="17">
        <v>9</v>
      </c>
      <c r="C46" s="17" t="s">
        <v>74</v>
      </c>
      <c r="D46" s="17" t="s">
        <v>75</v>
      </c>
    </row>
    <row r="47" spans="1:4" ht="28.8" x14ac:dyDescent="0.3">
      <c r="A47" s="66"/>
      <c r="B47" s="17">
        <v>10</v>
      </c>
      <c r="C47" s="17" t="s">
        <v>76</v>
      </c>
      <c r="D47" s="17" t="s">
        <v>77</v>
      </c>
    </row>
    <row r="48" spans="1:4" ht="28.8" x14ac:dyDescent="0.3">
      <c r="A48" s="66"/>
      <c r="B48" s="17">
        <v>11</v>
      </c>
      <c r="C48" s="17" t="s">
        <v>78</v>
      </c>
      <c r="D48" s="17" t="s">
        <v>79</v>
      </c>
    </row>
    <row r="49" spans="1:4" ht="28.8" x14ac:dyDescent="0.3">
      <c r="A49" s="66"/>
      <c r="B49" s="17">
        <v>12</v>
      </c>
      <c r="C49" s="17" t="s">
        <v>80</v>
      </c>
      <c r="D49" s="17" t="s">
        <v>81</v>
      </c>
    </row>
  </sheetData>
  <mergeCells count="4">
    <mergeCell ref="A2:A13"/>
    <mergeCell ref="A14:A25"/>
    <mergeCell ref="A26:A37"/>
    <mergeCell ref="A38:A4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F5AC-2BAE-4214-BD60-158DA0987661}">
  <dimension ref="A1:H25"/>
  <sheetViews>
    <sheetView topLeftCell="A7" zoomScale="85" zoomScaleNormal="85" workbookViewId="0">
      <selection activeCell="B25" sqref="B25:H25"/>
    </sheetView>
  </sheetViews>
  <sheetFormatPr defaultRowHeight="14.4" x14ac:dyDescent="0.3"/>
  <cols>
    <col min="1" max="1" width="16.33203125" customWidth="1"/>
    <col min="2" max="2" width="22.21875" customWidth="1"/>
    <col min="3" max="8" width="23.21875" customWidth="1"/>
  </cols>
  <sheetData>
    <row r="1" spans="1:8" ht="50.4" customHeight="1" x14ac:dyDescent="0.3">
      <c r="A1" s="67" t="s">
        <v>144</v>
      </c>
      <c r="B1" s="67"/>
      <c r="C1" s="7" t="s">
        <v>92</v>
      </c>
      <c r="D1" s="7" t="s">
        <v>93</v>
      </c>
      <c r="E1" s="7" t="s">
        <v>94</v>
      </c>
      <c r="F1" s="7" t="s">
        <v>95</v>
      </c>
      <c r="G1" s="7" t="s">
        <v>96</v>
      </c>
      <c r="H1" s="7" t="s">
        <v>97</v>
      </c>
    </row>
    <row r="2" spans="1:8" ht="87" customHeight="1" x14ac:dyDescent="0.3">
      <c r="A2" s="67"/>
      <c r="B2" s="67"/>
      <c r="C2" s="8" t="s">
        <v>104</v>
      </c>
      <c r="D2" s="8" t="s">
        <v>105</v>
      </c>
      <c r="E2" s="8" t="s">
        <v>106</v>
      </c>
      <c r="F2" s="8" t="s">
        <v>107</v>
      </c>
      <c r="G2" s="8" t="s">
        <v>108</v>
      </c>
      <c r="H2" s="8" t="s">
        <v>109</v>
      </c>
    </row>
    <row r="3" spans="1:8" ht="109.2" customHeight="1" x14ac:dyDescent="0.3">
      <c r="A3" s="7" t="s">
        <v>98</v>
      </c>
      <c r="B3" s="8" t="s">
        <v>83</v>
      </c>
      <c r="C3" s="2" t="s">
        <v>169</v>
      </c>
      <c r="D3" s="2" t="s">
        <v>170</v>
      </c>
      <c r="E3" s="2" t="s">
        <v>171</v>
      </c>
      <c r="F3" s="2" t="s">
        <v>172</v>
      </c>
      <c r="G3" s="2" t="s">
        <v>173</v>
      </c>
      <c r="H3" s="2" t="s">
        <v>174</v>
      </c>
    </row>
    <row r="4" spans="1:8" ht="109.2" customHeight="1" x14ac:dyDescent="0.3">
      <c r="A4" s="7" t="s">
        <v>99</v>
      </c>
      <c r="B4" s="8" t="s">
        <v>84</v>
      </c>
      <c r="C4" s="2" t="s">
        <v>175</v>
      </c>
      <c r="D4" s="2" t="s">
        <v>176</v>
      </c>
      <c r="E4" s="2" t="s">
        <v>177</v>
      </c>
      <c r="F4" s="2" t="s">
        <v>178</v>
      </c>
      <c r="G4" s="2" t="s">
        <v>179</v>
      </c>
      <c r="H4" s="2" t="s">
        <v>180</v>
      </c>
    </row>
    <row r="5" spans="1:8" ht="109.2" customHeight="1" x14ac:dyDescent="0.3">
      <c r="A5" s="7" t="s">
        <v>85</v>
      </c>
      <c r="B5" s="8" t="s">
        <v>86</v>
      </c>
      <c r="C5" s="2" t="s">
        <v>181</v>
      </c>
      <c r="D5" s="2" t="s">
        <v>182</v>
      </c>
      <c r="E5" s="2" t="s">
        <v>183</v>
      </c>
      <c r="F5" s="2" t="s">
        <v>184</v>
      </c>
      <c r="G5" s="2" t="s">
        <v>185</v>
      </c>
      <c r="H5" s="2" t="s">
        <v>186</v>
      </c>
    </row>
    <row r="6" spans="1:8" ht="109.2" customHeight="1" x14ac:dyDescent="0.3">
      <c r="A6" s="7" t="s">
        <v>87</v>
      </c>
      <c r="B6" s="8" t="s">
        <v>88</v>
      </c>
      <c r="C6" s="2" t="s">
        <v>187</v>
      </c>
      <c r="D6" s="2" t="s">
        <v>188</v>
      </c>
      <c r="E6" s="2" t="s">
        <v>189</v>
      </c>
      <c r="F6" s="2" t="s">
        <v>190</v>
      </c>
      <c r="G6" s="2" t="s">
        <v>191</v>
      </c>
      <c r="H6" s="2" t="s">
        <v>192</v>
      </c>
    </row>
    <row r="7" spans="1:8" ht="109.2" customHeight="1" x14ac:dyDescent="0.3">
      <c r="A7" s="7" t="s">
        <v>100</v>
      </c>
      <c r="B7" s="8" t="s">
        <v>89</v>
      </c>
      <c r="C7" s="2" t="s">
        <v>193</v>
      </c>
      <c r="D7" s="2" t="s">
        <v>194</v>
      </c>
      <c r="E7" s="2" t="s">
        <v>195</v>
      </c>
      <c r="F7" s="2" t="s">
        <v>196</v>
      </c>
      <c r="G7" s="2" t="s">
        <v>197</v>
      </c>
      <c r="H7" s="2" t="s">
        <v>198</v>
      </c>
    </row>
    <row r="8" spans="1:8" ht="109.2" customHeight="1" x14ac:dyDescent="0.3">
      <c r="A8" s="7" t="s">
        <v>101</v>
      </c>
      <c r="B8" s="8" t="s">
        <v>90</v>
      </c>
      <c r="C8" s="2" t="s">
        <v>199</v>
      </c>
      <c r="D8" s="2" t="s">
        <v>200</v>
      </c>
      <c r="E8" s="2" t="s">
        <v>201</v>
      </c>
      <c r="F8" s="2" t="s">
        <v>202</v>
      </c>
      <c r="G8" s="2" t="s">
        <v>203</v>
      </c>
      <c r="H8" s="2" t="s">
        <v>204</v>
      </c>
    </row>
    <row r="9" spans="1:8" ht="109.2" customHeight="1" x14ac:dyDescent="0.3">
      <c r="A9" s="7" t="s">
        <v>102</v>
      </c>
      <c r="B9" s="8" t="s">
        <v>143</v>
      </c>
      <c r="C9" s="2" t="s">
        <v>205</v>
      </c>
      <c r="D9" s="2" t="s">
        <v>206</v>
      </c>
      <c r="E9" s="2" t="s">
        <v>207</v>
      </c>
      <c r="F9" s="2" t="s">
        <v>208</v>
      </c>
      <c r="G9" s="2" t="s">
        <v>209</v>
      </c>
      <c r="H9" s="2" t="s">
        <v>210</v>
      </c>
    </row>
    <row r="10" spans="1:8" ht="109.2" customHeight="1" x14ac:dyDescent="0.3">
      <c r="A10" s="7" t="s">
        <v>103</v>
      </c>
      <c r="B10" s="8" t="s">
        <v>91</v>
      </c>
      <c r="C10" s="2" t="s">
        <v>211</v>
      </c>
      <c r="D10" s="2" t="s">
        <v>212</v>
      </c>
      <c r="E10" s="2" t="s">
        <v>213</v>
      </c>
      <c r="F10" s="2" t="s">
        <v>214</v>
      </c>
      <c r="G10" s="2" t="s">
        <v>215</v>
      </c>
      <c r="H10" s="2" t="s">
        <v>216</v>
      </c>
    </row>
    <row r="13" spans="1:8" ht="22.2" customHeight="1" x14ac:dyDescent="0.3">
      <c r="A13" s="110" t="s">
        <v>142</v>
      </c>
      <c r="B13" s="113" t="s">
        <v>4</v>
      </c>
      <c r="C13" s="114" t="s">
        <v>5</v>
      </c>
      <c r="D13" s="114"/>
      <c r="E13" s="114"/>
      <c r="F13" s="114" t="s">
        <v>6</v>
      </c>
      <c r="G13" s="114"/>
      <c r="H13" s="114"/>
    </row>
    <row r="14" spans="1:8" s="1" customFormat="1" ht="40.799999999999997" customHeight="1" x14ac:dyDescent="0.3">
      <c r="A14" s="111"/>
      <c r="B14" s="113">
        <v>1</v>
      </c>
      <c r="C14" s="115" t="s">
        <v>110</v>
      </c>
      <c r="D14" s="115"/>
      <c r="E14" s="115"/>
      <c r="F14" s="115" t="s">
        <v>111</v>
      </c>
      <c r="G14" s="115"/>
      <c r="H14" s="115"/>
    </row>
    <row r="15" spans="1:8" s="1" customFormat="1" ht="40.799999999999997" customHeight="1" x14ac:dyDescent="0.3">
      <c r="A15" s="111"/>
      <c r="B15" s="113">
        <v>2</v>
      </c>
      <c r="C15" s="115" t="s">
        <v>112</v>
      </c>
      <c r="D15" s="115"/>
      <c r="E15" s="115"/>
      <c r="F15" s="115" t="s">
        <v>113</v>
      </c>
      <c r="G15" s="115"/>
      <c r="H15" s="115"/>
    </row>
    <row r="16" spans="1:8" s="1" customFormat="1" ht="40.799999999999997" customHeight="1" x14ac:dyDescent="0.3">
      <c r="A16" s="111"/>
      <c r="B16" s="113">
        <v>3</v>
      </c>
      <c r="C16" s="115" t="s">
        <v>114</v>
      </c>
      <c r="D16" s="115"/>
      <c r="E16" s="115"/>
      <c r="F16" s="115" t="s">
        <v>115</v>
      </c>
      <c r="G16" s="115"/>
      <c r="H16" s="115"/>
    </row>
    <row r="17" spans="1:8" s="1" customFormat="1" ht="40.799999999999997" customHeight="1" x14ac:dyDescent="0.3">
      <c r="A17" s="111"/>
      <c r="B17" s="113">
        <v>4</v>
      </c>
      <c r="C17" s="115" t="s">
        <v>116</v>
      </c>
      <c r="D17" s="115"/>
      <c r="E17" s="115"/>
      <c r="F17" s="115" t="s">
        <v>117</v>
      </c>
      <c r="G17" s="115"/>
      <c r="H17" s="115"/>
    </row>
    <row r="18" spans="1:8" s="1" customFormat="1" ht="40.799999999999997" customHeight="1" x14ac:dyDescent="0.3">
      <c r="A18" s="111"/>
      <c r="B18" s="113">
        <v>5</v>
      </c>
      <c r="C18" s="115" t="s">
        <v>118</v>
      </c>
      <c r="D18" s="115"/>
      <c r="E18" s="115"/>
      <c r="F18" s="115" t="s">
        <v>119</v>
      </c>
      <c r="G18" s="115"/>
      <c r="H18" s="115"/>
    </row>
    <row r="19" spans="1:8" s="1" customFormat="1" ht="40.799999999999997" customHeight="1" x14ac:dyDescent="0.3">
      <c r="A19" s="111"/>
      <c r="B19" s="113">
        <v>6</v>
      </c>
      <c r="C19" s="115" t="s">
        <v>120</v>
      </c>
      <c r="D19" s="115"/>
      <c r="E19" s="115"/>
      <c r="F19" s="115" t="s">
        <v>121</v>
      </c>
      <c r="G19" s="115"/>
      <c r="H19" s="115"/>
    </row>
    <row r="20" spans="1:8" s="1" customFormat="1" ht="40.799999999999997" customHeight="1" x14ac:dyDescent="0.3">
      <c r="A20" s="111"/>
      <c r="B20" s="113">
        <v>7</v>
      </c>
      <c r="C20" s="115" t="s">
        <v>122</v>
      </c>
      <c r="D20" s="115"/>
      <c r="E20" s="115"/>
      <c r="F20" s="115" t="s">
        <v>123</v>
      </c>
      <c r="G20" s="115"/>
      <c r="H20" s="115"/>
    </row>
    <row r="21" spans="1:8" s="1" customFormat="1" ht="40.799999999999997" customHeight="1" x14ac:dyDescent="0.3">
      <c r="A21" s="111"/>
      <c r="B21" s="113">
        <v>8</v>
      </c>
      <c r="C21" s="115" t="s">
        <v>124</v>
      </c>
      <c r="D21" s="115"/>
      <c r="E21" s="115"/>
      <c r="F21" s="115" t="s">
        <v>125</v>
      </c>
      <c r="G21" s="115"/>
      <c r="H21" s="115"/>
    </row>
    <row r="22" spans="1:8" s="1" customFormat="1" ht="40.799999999999997" customHeight="1" x14ac:dyDescent="0.3">
      <c r="A22" s="111"/>
      <c r="B22" s="113">
        <v>9</v>
      </c>
      <c r="C22" s="115" t="s">
        <v>126</v>
      </c>
      <c r="D22" s="115"/>
      <c r="E22" s="115"/>
      <c r="F22" s="115" t="s">
        <v>127</v>
      </c>
      <c r="G22" s="115"/>
      <c r="H22" s="115"/>
    </row>
    <row r="23" spans="1:8" s="1" customFormat="1" ht="40.799999999999997" customHeight="1" x14ac:dyDescent="0.3">
      <c r="A23" s="111"/>
      <c r="B23" s="113">
        <v>10</v>
      </c>
      <c r="C23" s="115" t="s">
        <v>128</v>
      </c>
      <c r="D23" s="115"/>
      <c r="E23" s="115"/>
      <c r="F23" s="115" t="s">
        <v>129</v>
      </c>
      <c r="G23" s="115"/>
      <c r="H23" s="115"/>
    </row>
    <row r="24" spans="1:8" s="1" customFormat="1" ht="40.799999999999997" customHeight="1" x14ac:dyDescent="0.3">
      <c r="A24" s="111"/>
      <c r="B24" s="113">
        <v>11</v>
      </c>
      <c r="C24" s="115" t="s">
        <v>130</v>
      </c>
      <c r="D24" s="115"/>
      <c r="E24" s="115"/>
      <c r="F24" s="115" t="s">
        <v>131</v>
      </c>
      <c r="G24" s="115"/>
      <c r="H24" s="115"/>
    </row>
    <row r="25" spans="1:8" s="1" customFormat="1" ht="40.799999999999997" customHeight="1" x14ac:dyDescent="0.3">
      <c r="A25" s="112"/>
      <c r="B25" s="113">
        <v>12</v>
      </c>
      <c r="C25" s="115" t="s">
        <v>132</v>
      </c>
      <c r="D25" s="115"/>
      <c r="E25" s="115"/>
      <c r="F25" s="115" t="s">
        <v>133</v>
      </c>
      <c r="G25" s="115"/>
      <c r="H25" s="115"/>
    </row>
  </sheetData>
  <mergeCells count="28">
    <mergeCell ref="A1:B2"/>
    <mergeCell ref="A13:A25"/>
    <mergeCell ref="F13:H13"/>
    <mergeCell ref="C13:E13"/>
    <mergeCell ref="C14:E14"/>
    <mergeCell ref="F14:H14"/>
    <mergeCell ref="C15:E15"/>
    <mergeCell ref="F15:H15"/>
    <mergeCell ref="C16:E16"/>
    <mergeCell ref="F16:H16"/>
    <mergeCell ref="C17:E17"/>
    <mergeCell ref="F17:H17"/>
    <mergeCell ref="F18:H18"/>
    <mergeCell ref="C18:E18"/>
    <mergeCell ref="C19:E19"/>
    <mergeCell ref="F19:H19"/>
    <mergeCell ref="F20:H20"/>
    <mergeCell ref="C20:E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D954-573D-4680-829B-4CBB9D80729D}">
  <dimension ref="A2:D26"/>
  <sheetViews>
    <sheetView topLeftCell="A15" workbookViewId="0">
      <selection activeCell="C3" sqref="C3"/>
    </sheetView>
  </sheetViews>
  <sheetFormatPr defaultRowHeight="14.4" x14ac:dyDescent="0.3"/>
  <cols>
    <col min="1" max="1" width="17" customWidth="1"/>
    <col min="3" max="3" width="72.21875" customWidth="1"/>
    <col min="4" max="4" width="50.5546875" customWidth="1"/>
  </cols>
  <sheetData>
    <row r="2" spans="1:4" x14ac:dyDescent="0.3">
      <c r="A2" s="116"/>
      <c r="B2" s="117" t="s">
        <v>4</v>
      </c>
      <c r="C2" s="118" t="s">
        <v>5</v>
      </c>
      <c r="D2" s="118" t="s">
        <v>134</v>
      </c>
    </row>
    <row r="3" spans="1:4" ht="42.6" customHeight="1" x14ac:dyDescent="0.3">
      <c r="A3" s="68" t="s">
        <v>241</v>
      </c>
      <c r="B3" s="18">
        <v>1</v>
      </c>
      <c r="C3" s="19" t="s">
        <v>218</v>
      </c>
      <c r="D3" s="19" t="s">
        <v>219</v>
      </c>
    </row>
    <row r="4" spans="1:4" ht="42.6" customHeight="1" x14ac:dyDescent="0.3">
      <c r="A4" s="68"/>
      <c r="B4" s="18">
        <v>2</v>
      </c>
      <c r="C4" s="19" t="s">
        <v>220</v>
      </c>
      <c r="D4" s="19" t="s">
        <v>221</v>
      </c>
    </row>
    <row r="5" spans="1:4" ht="42.6" customHeight="1" x14ac:dyDescent="0.3">
      <c r="A5" s="68"/>
      <c r="B5" s="18">
        <v>3</v>
      </c>
      <c r="C5" s="19" t="s">
        <v>222</v>
      </c>
      <c r="D5" s="19" t="s">
        <v>223</v>
      </c>
    </row>
    <row r="6" spans="1:4" ht="42.6" customHeight="1" x14ac:dyDescent="0.3">
      <c r="A6" s="68"/>
      <c r="B6" s="18">
        <v>4</v>
      </c>
      <c r="C6" s="19" t="s">
        <v>224</v>
      </c>
      <c r="D6" s="19" t="s">
        <v>225</v>
      </c>
    </row>
    <row r="7" spans="1:4" ht="42.6" customHeight="1" x14ac:dyDescent="0.3">
      <c r="A7" s="68"/>
      <c r="B7" s="18">
        <v>5</v>
      </c>
      <c r="C7" s="19" t="s">
        <v>226</v>
      </c>
      <c r="D7" s="19" t="s">
        <v>227</v>
      </c>
    </row>
    <row r="8" spans="1:4" ht="42.6" customHeight="1" x14ac:dyDescent="0.3">
      <c r="A8" s="68"/>
      <c r="B8" s="18">
        <v>6</v>
      </c>
      <c r="C8" s="19" t="s">
        <v>228</v>
      </c>
      <c r="D8" s="19" t="s">
        <v>229</v>
      </c>
    </row>
    <row r="9" spans="1:4" ht="42.6" customHeight="1" x14ac:dyDescent="0.3">
      <c r="A9" s="68"/>
      <c r="B9" s="18">
        <v>7</v>
      </c>
      <c r="C9" s="19" t="s">
        <v>230</v>
      </c>
      <c r="D9" s="19" t="s">
        <v>231</v>
      </c>
    </row>
    <row r="10" spans="1:4" ht="42.6" customHeight="1" x14ac:dyDescent="0.3">
      <c r="A10" s="68"/>
      <c r="B10" s="18">
        <v>8</v>
      </c>
      <c r="C10" s="19" t="s">
        <v>232</v>
      </c>
      <c r="D10" s="19" t="s">
        <v>217</v>
      </c>
    </row>
    <row r="11" spans="1:4" ht="42.6" customHeight="1" x14ac:dyDescent="0.3">
      <c r="A11" s="68"/>
      <c r="B11" s="18">
        <v>9</v>
      </c>
      <c r="C11" s="19" t="s">
        <v>233</v>
      </c>
      <c r="D11" s="19" t="s">
        <v>234</v>
      </c>
    </row>
    <row r="12" spans="1:4" ht="42.6" customHeight="1" x14ac:dyDescent="0.3">
      <c r="A12" s="68"/>
      <c r="B12" s="18">
        <v>10</v>
      </c>
      <c r="C12" s="19" t="s">
        <v>235</v>
      </c>
      <c r="D12" s="19" t="s">
        <v>236</v>
      </c>
    </row>
    <row r="13" spans="1:4" ht="42.6" customHeight="1" x14ac:dyDescent="0.3">
      <c r="A13" s="68"/>
      <c r="B13" s="18">
        <v>11</v>
      </c>
      <c r="C13" s="19" t="s">
        <v>237</v>
      </c>
      <c r="D13" s="19" t="s">
        <v>238</v>
      </c>
    </row>
    <row r="14" spans="1:4" ht="42.6" customHeight="1" x14ac:dyDescent="0.3">
      <c r="A14" s="68"/>
      <c r="B14" s="18">
        <v>12</v>
      </c>
      <c r="C14" s="20" t="s">
        <v>239</v>
      </c>
      <c r="D14" s="19" t="s">
        <v>240</v>
      </c>
    </row>
    <row r="15" spans="1:4" ht="28.8" x14ac:dyDescent="0.3">
      <c r="A15" s="68" t="s">
        <v>279</v>
      </c>
      <c r="B15" s="18">
        <v>1</v>
      </c>
      <c r="C15" s="19" t="s">
        <v>242</v>
      </c>
      <c r="D15" s="19" t="s">
        <v>243</v>
      </c>
    </row>
    <row r="16" spans="1:4" ht="28.8" x14ac:dyDescent="0.3">
      <c r="A16" s="68"/>
      <c r="B16" s="18">
        <v>2</v>
      </c>
      <c r="C16" s="19" t="s">
        <v>244</v>
      </c>
      <c r="D16" s="19" t="s">
        <v>245</v>
      </c>
    </row>
    <row r="17" spans="1:4" ht="28.8" x14ac:dyDescent="0.3">
      <c r="A17" s="68"/>
      <c r="B17" s="18">
        <v>3</v>
      </c>
      <c r="C17" s="19" t="s">
        <v>246</v>
      </c>
      <c r="D17" s="19" t="s">
        <v>247</v>
      </c>
    </row>
    <row r="18" spans="1:4" ht="28.8" x14ac:dyDescent="0.3">
      <c r="A18" s="68"/>
      <c r="B18" s="18">
        <v>4</v>
      </c>
      <c r="C18" s="19" t="s">
        <v>248</v>
      </c>
      <c r="D18" s="19" t="s">
        <v>249</v>
      </c>
    </row>
    <row r="19" spans="1:4" ht="28.8" x14ac:dyDescent="0.3">
      <c r="A19" s="68"/>
      <c r="B19" s="18">
        <v>5</v>
      </c>
      <c r="C19" s="19" t="s">
        <v>250</v>
      </c>
      <c r="D19" s="19" t="s">
        <v>251</v>
      </c>
    </row>
    <row r="20" spans="1:4" ht="28.8" x14ac:dyDescent="0.3">
      <c r="A20" s="68"/>
      <c r="B20" s="18">
        <v>6</v>
      </c>
      <c r="C20" s="19" t="s">
        <v>252</v>
      </c>
      <c r="D20" s="19" t="s">
        <v>253</v>
      </c>
    </row>
    <row r="21" spans="1:4" ht="28.8" x14ac:dyDescent="0.3">
      <c r="A21" s="68"/>
      <c r="B21" s="18">
        <v>7</v>
      </c>
      <c r="C21" s="19" t="s">
        <v>254</v>
      </c>
      <c r="D21" s="19" t="s">
        <v>255</v>
      </c>
    </row>
    <row r="22" spans="1:4" ht="28.8" x14ac:dyDescent="0.3">
      <c r="A22" s="68"/>
      <c r="B22" s="18">
        <v>8</v>
      </c>
      <c r="C22" s="19" t="s">
        <v>256</v>
      </c>
      <c r="D22" s="19" t="s">
        <v>257</v>
      </c>
    </row>
    <row r="23" spans="1:4" ht="28.8" x14ac:dyDescent="0.3">
      <c r="A23" s="68"/>
      <c r="B23" s="18">
        <v>9</v>
      </c>
      <c r="C23" s="19" t="s">
        <v>258</v>
      </c>
      <c r="D23" s="19" t="s">
        <v>259</v>
      </c>
    </row>
    <row r="24" spans="1:4" ht="28.8" x14ac:dyDescent="0.3">
      <c r="A24" s="68"/>
      <c r="B24" s="18">
        <v>10</v>
      </c>
      <c r="C24" s="19" t="s">
        <v>260</v>
      </c>
      <c r="D24" s="19" t="s">
        <v>261</v>
      </c>
    </row>
    <row r="25" spans="1:4" ht="28.8" x14ac:dyDescent="0.3">
      <c r="A25" s="68"/>
      <c r="B25" s="18">
        <v>11</v>
      </c>
      <c r="C25" s="19" t="s">
        <v>262</v>
      </c>
      <c r="D25" s="19" t="s">
        <v>298</v>
      </c>
    </row>
    <row r="26" spans="1:4" ht="28.8" x14ac:dyDescent="0.3">
      <c r="A26" s="68"/>
      <c r="B26" s="18">
        <v>12</v>
      </c>
      <c r="C26" s="20" t="s">
        <v>263</v>
      </c>
      <c r="D26" s="19" t="s">
        <v>264</v>
      </c>
    </row>
  </sheetData>
  <mergeCells count="2">
    <mergeCell ref="A3:A14"/>
    <mergeCell ref="A15:A2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90b337-27d9-4084-bf31-db6da2401c69}" enabled="1" method="Standard" siteId="{89fd4c50-b780-4a27-be82-e5f834dc970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POIDS CRITERES</vt:lpstr>
      <vt:lpstr>Distribution des points</vt:lpstr>
      <vt:lpstr>Levels</vt:lpstr>
      <vt:lpstr>TEST 1 position</vt:lpstr>
      <vt:lpstr>Overview position for testing</vt:lpstr>
      <vt:lpstr>Overview critere</vt:lpstr>
      <vt:lpstr>Competences</vt:lpstr>
      <vt:lpstr>Responsabilité</vt:lpstr>
      <vt:lpstr>Contrainte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Damien Van der Stichele</cp:lastModifiedBy>
  <dcterms:created xsi:type="dcterms:W3CDTF">2025-10-24T10:32:13Z</dcterms:created>
  <dcterms:modified xsi:type="dcterms:W3CDTF">2025-11-19T14:53:03Z</dcterms:modified>
</cp:coreProperties>
</file>